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4385" windowHeight="8130"/>
  </bookViews>
  <sheets>
    <sheet name="Fall 2013 FREEZE DATA" sheetId="2" r:id="rId1"/>
    <sheet name="Headcount" sheetId="3" r:id="rId2"/>
    <sheet name="Credit Hours" sheetId="4" r:id="rId3"/>
    <sheet name="Annual FTE" sheetId="5" r:id="rId4"/>
    <sheet name="FT PT Headcount" sheetId="6" r:id="rId5"/>
    <sheet name="Student Type" sheetId="7" r:id="rId6"/>
    <sheet name="CCHS Headcount" sheetId="8" r:id="rId7"/>
    <sheet name="Gender" sheetId="9" r:id="rId8"/>
  </sheets>
  <calcPr calcId="145621"/>
</workbook>
</file>

<file path=xl/calcChain.xml><?xml version="1.0" encoding="utf-8"?>
<calcChain xmlns="http://schemas.openxmlformats.org/spreadsheetml/2006/main">
  <c r="H42" i="2" l="1"/>
  <c r="E42" i="2"/>
  <c r="H38" i="2"/>
  <c r="E38" i="2"/>
  <c r="H30" i="2"/>
  <c r="E30" i="2"/>
  <c r="E26" i="2"/>
  <c r="H22" i="2"/>
  <c r="E22" i="2"/>
  <c r="E110" i="2"/>
  <c r="D98" i="2"/>
  <c r="D97" i="2"/>
  <c r="D96" i="2"/>
  <c r="D95" i="2"/>
  <c r="D94" i="2"/>
  <c r="F81" i="2"/>
  <c r="D75" i="2"/>
  <c r="D74" i="2"/>
  <c r="D72" i="2"/>
  <c r="D71" i="2"/>
  <c r="D69" i="2"/>
  <c r="D13" i="2"/>
  <c r="H16" i="2" l="1"/>
  <c r="H14" i="2"/>
  <c r="F14" i="2"/>
  <c r="J14" i="2"/>
  <c r="J15" i="2"/>
  <c r="J16" i="2"/>
  <c r="J17" i="2"/>
  <c r="F17" i="2"/>
  <c r="F15" i="2"/>
  <c r="J13" i="2"/>
  <c r="F13" i="2"/>
  <c r="J12" i="2"/>
  <c r="F12" i="2"/>
  <c r="J52" i="2"/>
  <c r="G58" i="2"/>
  <c r="F58" i="2" s="1"/>
  <c r="H59" i="2"/>
  <c r="F59" i="2"/>
  <c r="H57" i="2"/>
  <c r="F57" i="2"/>
  <c r="H56" i="2"/>
  <c r="F56" i="2"/>
  <c r="H55" i="2"/>
  <c r="F55" i="2"/>
  <c r="H54" i="2"/>
  <c r="F54" i="2"/>
  <c r="H58" i="2" l="1"/>
  <c r="D43" i="2"/>
  <c r="D39" i="2"/>
  <c r="D35" i="2"/>
  <c r="D31" i="2"/>
  <c r="D23" i="2"/>
  <c r="G74" i="2"/>
  <c r="G68" i="2" s="1"/>
  <c r="G50" i="2"/>
  <c r="G26" i="2"/>
  <c r="G25" i="2"/>
  <c r="G7" i="2"/>
  <c r="G27" i="2" l="1"/>
  <c r="H26" i="2"/>
  <c r="H102" i="2"/>
  <c r="H103" i="2"/>
  <c r="H104" i="2"/>
  <c r="H105" i="2"/>
  <c r="H106" i="2"/>
  <c r="H107" i="2"/>
  <c r="H108" i="2"/>
  <c r="H109" i="2"/>
  <c r="H101" i="2"/>
  <c r="H99" i="2"/>
  <c r="H98" i="2"/>
  <c r="H97" i="2"/>
  <c r="H96" i="2"/>
  <c r="H95" i="2"/>
  <c r="H94" i="2"/>
  <c r="H91" i="2"/>
  <c r="H90" i="2"/>
  <c r="H89" i="2"/>
  <c r="H88" i="2"/>
  <c r="H87" i="2"/>
  <c r="H86" i="2"/>
  <c r="H85" i="2"/>
  <c r="H84" i="2"/>
  <c r="H83" i="2"/>
  <c r="H82" i="2"/>
  <c r="H78" i="2"/>
  <c r="H77" i="2"/>
  <c r="H68" i="2"/>
  <c r="H67" i="2"/>
  <c r="H64" i="2"/>
  <c r="H63" i="2"/>
  <c r="H52" i="2"/>
  <c r="H50" i="2"/>
  <c r="H49" i="2"/>
  <c r="H48" i="2"/>
  <c r="H47" i="2"/>
  <c r="H46" i="2"/>
  <c r="H34" i="2"/>
  <c r="H10" i="2"/>
  <c r="H9" i="2"/>
  <c r="H8" i="2"/>
  <c r="H7" i="2"/>
  <c r="H6" i="2"/>
  <c r="E106" i="2" l="1"/>
  <c r="E107" i="2"/>
  <c r="E108" i="2"/>
  <c r="E109" i="2"/>
  <c r="E102" i="2"/>
  <c r="E103" i="2"/>
  <c r="E104" i="2"/>
  <c r="E105" i="2"/>
  <c r="E101" i="2"/>
  <c r="D68" i="2"/>
  <c r="E34" i="2"/>
  <c r="D7" i="2"/>
  <c r="D5" i="2" l="1"/>
  <c r="E60" i="2" s="1"/>
  <c r="D27" i="2"/>
  <c r="F27" i="2" s="1"/>
  <c r="F25" i="2"/>
  <c r="F26" i="2"/>
  <c r="F29" i="2"/>
  <c r="F30" i="2"/>
  <c r="F31" i="2"/>
  <c r="F33" i="2"/>
  <c r="F34" i="2"/>
  <c r="F35" i="2"/>
  <c r="F37" i="2"/>
  <c r="F38" i="2"/>
  <c r="F39" i="2"/>
  <c r="F41" i="2"/>
  <c r="F42" i="2"/>
  <c r="F43" i="2"/>
  <c r="F46" i="2"/>
  <c r="F47" i="2"/>
  <c r="F48" i="2"/>
  <c r="F49" i="2"/>
  <c r="F50" i="2"/>
  <c r="F52" i="2"/>
  <c r="F63" i="2"/>
  <c r="F64" i="2"/>
  <c r="F67" i="2"/>
  <c r="F68" i="2"/>
  <c r="F70" i="2"/>
  <c r="F71" i="2"/>
  <c r="F72" i="2"/>
  <c r="F73" i="2"/>
  <c r="F74" i="2"/>
  <c r="F75" i="2"/>
  <c r="F77" i="2"/>
  <c r="F78" i="2"/>
  <c r="F82" i="2"/>
  <c r="F83" i="2"/>
  <c r="F84" i="2"/>
  <c r="F85" i="2"/>
  <c r="F86" i="2"/>
  <c r="F87" i="2"/>
  <c r="F88" i="2"/>
  <c r="F89" i="2"/>
  <c r="F90" i="2"/>
  <c r="F91" i="2"/>
  <c r="F94" i="2"/>
  <c r="F95" i="2"/>
  <c r="F96" i="2"/>
  <c r="F97" i="2"/>
  <c r="F98" i="2"/>
  <c r="F99" i="2"/>
  <c r="F101" i="2"/>
  <c r="F102" i="2"/>
  <c r="F103" i="2"/>
  <c r="F104" i="2"/>
  <c r="F105" i="2"/>
  <c r="F106" i="2"/>
  <c r="F107" i="2"/>
  <c r="F108" i="2"/>
  <c r="F109" i="2"/>
  <c r="F110" i="2"/>
  <c r="F21" i="2"/>
  <c r="F22" i="2"/>
  <c r="F23" i="2"/>
  <c r="F10" i="2"/>
  <c r="F9" i="2"/>
  <c r="F6" i="2"/>
  <c r="F8" i="2"/>
  <c r="F7" i="2"/>
  <c r="J99" i="2"/>
  <c r="J98" i="2"/>
  <c r="J97" i="2"/>
  <c r="J96" i="2"/>
  <c r="J95" i="2"/>
  <c r="J94" i="2"/>
  <c r="J91" i="2"/>
  <c r="J90" i="2"/>
  <c r="J89" i="2"/>
  <c r="J88" i="2"/>
  <c r="J87" i="2"/>
  <c r="J86" i="2"/>
  <c r="J85" i="2"/>
  <c r="J84" i="2"/>
  <c r="J83" i="2"/>
  <c r="J82" i="2"/>
  <c r="J81" i="2"/>
  <c r="J78" i="2"/>
  <c r="J77" i="2"/>
  <c r="J64" i="2"/>
  <c r="J63" i="2"/>
  <c r="J50" i="2"/>
  <c r="J49" i="2"/>
  <c r="J48" i="2"/>
  <c r="J47" i="2"/>
  <c r="J46" i="2"/>
  <c r="J43" i="2"/>
  <c r="J42" i="2"/>
  <c r="J41" i="2"/>
  <c r="J39" i="2"/>
  <c r="J38" i="2"/>
  <c r="J37" i="2"/>
  <c r="J35" i="2"/>
  <c r="J34" i="2"/>
  <c r="J33" i="2"/>
  <c r="J31" i="2"/>
  <c r="J30" i="2"/>
  <c r="J29" i="2"/>
  <c r="J27" i="2"/>
  <c r="J26" i="2"/>
  <c r="J25" i="2"/>
  <c r="J23" i="2"/>
  <c r="J22" i="2"/>
  <c r="J21" i="2"/>
  <c r="J10" i="2"/>
  <c r="J9" i="2"/>
  <c r="J8" i="2"/>
  <c r="J7" i="2"/>
  <c r="J6" i="2"/>
  <c r="J5" i="2"/>
  <c r="H41" i="2" l="1"/>
  <c r="H37" i="2"/>
  <c r="H29" i="2"/>
  <c r="E51" i="2"/>
  <c r="H25" i="2"/>
  <c r="E15" i="2"/>
  <c r="E17" i="2"/>
  <c r="E59" i="2"/>
  <c r="E58" i="2"/>
  <c r="E57" i="2"/>
  <c r="E56" i="2"/>
  <c r="E55" i="2"/>
  <c r="E54" i="2"/>
  <c r="E7" i="2"/>
  <c r="F5" i="2"/>
  <c r="E74" i="2"/>
  <c r="E68" i="2"/>
  <c r="E50" i="2"/>
  <c r="E25" i="2"/>
  <c r="E95" i="2"/>
  <c r="E98" i="2"/>
  <c r="E94" i="2"/>
  <c r="E88" i="2"/>
  <c r="E84" i="2"/>
  <c r="E79" i="2"/>
  <c r="E73" i="2"/>
  <c r="E69" i="2"/>
  <c r="E52" i="2"/>
  <c r="E46" i="2"/>
  <c r="E37" i="2"/>
  <c r="E29" i="2"/>
  <c r="E6" i="2"/>
  <c r="E97" i="2"/>
  <c r="E91" i="2"/>
  <c r="E87" i="2"/>
  <c r="E83" i="2"/>
  <c r="E78" i="2"/>
  <c r="E72" i="2"/>
  <c r="E67" i="2"/>
  <c r="E49" i="2"/>
  <c r="E8" i="2"/>
  <c r="E96" i="2"/>
  <c r="E90" i="2"/>
  <c r="E86" i="2"/>
  <c r="E82" i="2"/>
  <c r="E77" i="2"/>
  <c r="E71" i="2"/>
  <c r="E64" i="2"/>
  <c r="E48" i="2"/>
  <c r="E41" i="2"/>
  <c r="E33" i="2"/>
  <c r="E21" i="2"/>
  <c r="E9" i="2"/>
  <c r="E99" i="2"/>
  <c r="E89" i="2"/>
  <c r="E85" i="2"/>
  <c r="E75" i="2"/>
  <c r="E70" i="2"/>
  <c r="E63" i="2"/>
  <c r="E47" i="2"/>
  <c r="E10" i="2"/>
</calcChain>
</file>

<file path=xl/sharedStrings.xml><?xml version="1.0" encoding="utf-8"?>
<sst xmlns="http://schemas.openxmlformats.org/spreadsheetml/2006/main" count="216" uniqueCount="122">
  <si>
    <t>% of Total</t>
  </si>
  <si>
    <t>Total HEADCOUNT</t>
  </si>
  <si>
    <t xml:space="preserve">                                          Full Time (12 or more credit hours)</t>
  </si>
  <si>
    <t xml:space="preserve">                                                                                             Part Time</t>
  </si>
  <si>
    <t xml:space="preserve">                                                   3/4 Time (9 - 11.5 credit hours)</t>
  </si>
  <si>
    <t xml:space="preserve">                                                     1/2 Time (6 - 8.5 credit hours)</t>
  </si>
  <si>
    <t xml:space="preserve">                                                &lt; 1/2 Time (.5 - 5.5 credit hours)</t>
  </si>
  <si>
    <t>Total CREDIT HOURS</t>
  </si>
  <si>
    <t>Annual FTE</t>
  </si>
  <si>
    <r>
      <t xml:space="preserve">LOCATION: </t>
    </r>
    <r>
      <rPr>
        <b/>
        <i/>
        <sz val="10"/>
        <color theme="1"/>
        <rFont val="Calibri"/>
        <family val="2"/>
        <scheme val="minor"/>
      </rPr>
      <t>(Headcount - # students taking at least one (1) course)</t>
    </r>
  </si>
  <si>
    <t>Newburgh</t>
  </si>
  <si>
    <t xml:space="preserve"> Headcount </t>
  </si>
  <si>
    <t xml:space="preserve"> Credit Hours</t>
  </si>
  <si>
    <t>CCHS*</t>
  </si>
  <si>
    <t>Headcount</t>
  </si>
  <si>
    <t>Credit Hours</t>
  </si>
  <si>
    <t xml:space="preserve">Headcount </t>
  </si>
  <si>
    <t>First Time</t>
  </si>
  <si>
    <t xml:space="preserve">                                                                                               Transfer</t>
  </si>
  <si>
    <t xml:space="preserve">                                                                                         Continuing</t>
  </si>
  <si>
    <t xml:space="preserve">                                                                                            Returning</t>
  </si>
  <si>
    <t xml:space="preserve">                                                        Concurrently Enrolled in HS</t>
  </si>
  <si>
    <t>Over 60 - Auditors</t>
  </si>
  <si>
    <t>Matriculation Status:</t>
  </si>
  <si>
    <t>Matriculated</t>
  </si>
  <si>
    <t>Non-Matriculated</t>
  </si>
  <si>
    <t>Race/Ethnicity:</t>
  </si>
  <si>
    <t>Hispanic / Latino</t>
  </si>
  <si>
    <t>American Indian/Alaskan Native</t>
  </si>
  <si>
    <t>Asian</t>
  </si>
  <si>
    <t>Nat. Hawaiian/Pacific Islander</t>
  </si>
  <si>
    <t>Unknown</t>
  </si>
  <si>
    <t>White</t>
  </si>
  <si>
    <t>GENDER:</t>
  </si>
  <si>
    <t>Total Males</t>
  </si>
  <si>
    <t>Total Females</t>
  </si>
  <si>
    <t>AGE:</t>
  </si>
  <si>
    <t>Average Age</t>
  </si>
  <si>
    <t>Under 18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</si>
  <si>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</si>
  <si>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</si>
  <si>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</si>
  <si>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</si>
  <si>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</si>
  <si>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</si>
  <si>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</si>
  <si>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</si>
  <si>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&amp; Over</t>
  </si>
  <si>
    <t>Local COUNTIES:</t>
  </si>
  <si>
    <t>Dutchess</t>
  </si>
  <si>
    <t>Orange</t>
  </si>
  <si>
    <t>Rockland</t>
  </si>
  <si>
    <t>Sullivan</t>
  </si>
  <si>
    <t>Ulster</t>
  </si>
  <si>
    <t>Westchester</t>
  </si>
  <si>
    <t>Educational GOALS:</t>
  </si>
  <si>
    <t>% of Total Responding</t>
  </si>
  <si>
    <t>1A</t>
  </si>
  <si>
    <t>Transfer to another SUNY college after earning degree/ certificate</t>
  </si>
  <si>
    <t>1B</t>
  </si>
  <si>
    <t>Transfer to non-SUNY college after earning degree/ certificate</t>
  </si>
  <si>
    <t>2A</t>
  </si>
  <si>
    <t>Transfer to a SUNY college without earning degree/ certificate</t>
  </si>
  <si>
    <t>2B</t>
  </si>
  <si>
    <t>Transfer to a non-SUNY college without earning degree/ certificate</t>
  </si>
  <si>
    <t>Earn a degree/ certificate &amp; seek employment rather than pursue further post secondary education</t>
  </si>
  <si>
    <t>Learn new skills or upgrade existing skills without earning degree/ certificate</t>
  </si>
  <si>
    <t>Seek enrichment rather than pursue degree/ certificate</t>
  </si>
  <si>
    <t>Obtain GED through the accumulation of college credits</t>
  </si>
  <si>
    <t>Uncertain</t>
  </si>
  <si>
    <t>No response</t>
  </si>
  <si>
    <r>
      <rPr>
        <b/>
        <i/>
        <sz val="10"/>
        <color theme="1"/>
        <rFont val="Calibri"/>
        <family val="2"/>
        <scheme val="minor"/>
      </rPr>
      <t>ODS Reports File Name</t>
    </r>
    <r>
      <rPr>
        <sz val="10"/>
        <color theme="1"/>
        <rFont val="Calibri"/>
        <family val="2"/>
        <scheme val="minor"/>
      </rPr>
      <t>:  IR_D Enrollment Activity Report</t>
    </r>
  </si>
  <si>
    <t>Fall 2011
19-Sept-11</t>
  </si>
  <si>
    <t>2 or more races</t>
  </si>
  <si>
    <t>NON-Hispanic / Latino</t>
  </si>
  <si>
    <t>Black or African American</t>
  </si>
  <si>
    <t>Did not report</t>
  </si>
  <si>
    <t>Fall 2012
17-Sept-12</t>
  </si>
  <si>
    <t>% Change
2011-2012</t>
  </si>
  <si>
    <t>Fall 2013
16-Sept-13</t>
  </si>
  <si>
    <t>Cross Registered</t>
  </si>
  <si>
    <r>
      <rPr>
        <b/>
        <sz val="10"/>
        <color theme="1"/>
        <rFont val="Calibri"/>
        <family val="2"/>
        <scheme val="minor"/>
      </rPr>
      <t>Data Disclaimer:</t>
    </r>
    <r>
      <rPr>
        <sz val="10"/>
        <color theme="1"/>
        <rFont val="Calibri"/>
        <family val="2"/>
        <scheme val="minor"/>
      </rPr>
      <t xml:space="preserve">
Some discrepancies may exist between data reported to IPEDS, NYSED and SUNY System and internal ODS extracted reports due to differences in definitions, timing of reports, etc. 
</t>
    </r>
  </si>
  <si>
    <r>
      <t xml:space="preserve">Orange County Community College
Fall 2013 FREEZE Enrollment Report
</t>
    </r>
    <r>
      <rPr>
        <b/>
        <i/>
        <sz val="11"/>
        <color theme="1"/>
        <rFont val="Calibri"/>
        <family val="2"/>
        <scheme val="minor"/>
      </rPr>
      <t>Freeze/Census: September 16, 2013</t>
    </r>
  </si>
  <si>
    <r>
      <rPr>
        <b/>
        <sz val="10"/>
        <color theme="1"/>
        <rFont val="Calibri"/>
        <family val="2"/>
        <scheme val="minor"/>
      </rPr>
      <t>Data Notes:
•</t>
    </r>
    <r>
      <rPr>
        <sz val="10"/>
        <color theme="1"/>
        <rFont val="Calibri"/>
        <family val="2"/>
        <scheme val="minor"/>
      </rPr>
      <t xml:space="preserve">*Not all CCHS students were entered into Banner at Fall 2013 Freeze
•Annual FTE = Total credit hours/30
•Race/Ethnicity Unknown includes sum of NULL, Unknowns and Non-Resident Alien
•Non-Matriculated headcount includes CCHS students
•Education Goals - Every registration, students are asked to identify their education goal; data is submitted to SUNY System
•Distance Learning - Includes fully online courses only                                                                                                                                                                  
</t>
    </r>
  </si>
  <si>
    <t>Student TYPE (Headcount):</t>
  </si>
  <si>
    <t>Student TYPE (Credit Hours):</t>
  </si>
  <si>
    <t>n/a</t>
  </si>
  <si>
    <t>Full Time Credit Hours</t>
  </si>
  <si>
    <t>Average Credits - Full Time</t>
  </si>
  <si>
    <t>Part Time Credit Hours</t>
  </si>
  <si>
    <t>Average Credits - Part Time</t>
  </si>
  <si>
    <r>
      <t xml:space="preserve">Distance Learning </t>
    </r>
    <r>
      <rPr>
        <b/>
        <i/>
        <sz val="10"/>
        <color theme="1"/>
        <rFont val="Calibri"/>
        <family val="2"/>
        <scheme val="minor"/>
      </rPr>
      <t>(Fully Online Courses only)</t>
    </r>
  </si>
  <si>
    <t xml:space="preserve"> Monroe-Woodbury (Evening) </t>
  </si>
  <si>
    <t>Port Jervis (Evening)</t>
  </si>
  <si>
    <t>Warwick (Evening)</t>
  </si>
  <si>
    <t>% Change
2012-2013</t>
  </si>
  <si>
    <t>Fall 2006
Freeze
Datatel</t>
  </si>
  <si>
    <t>Fall 2007
Freeze
SDF</t>
  </si>
  <si>
    <t>Fall 2008
Freeze
15-Sep-08</t>
  </si>
  <si>
    <t>Fall 2009
Freeze
21-Sep-09</t>
  </si>
  <si>
    <t>Fall 2010
Freeze
20-Sep-10</t>
  </si>
  <si>
    <t>Fall 2011
Freeze
19-Sep-11</t>
  </si>
  <si>
    <t>Fall 2012
Freeze
17-Sep-12</t>
  </si>
  <si>
    <t>Total Headcount</t>
  </si>
  <si>
    <t>Total Credit Hours</t>
  </si>
  <si>
    <t xml:space="preserve">Fall 2006
Freeze
</t>
  </si>
  <si>
    <t xml:space="preserve">Fall 2007
Freeze
</t>
  </si>
  <si>
    <t xml:space="preserve">Fall 2008
Freeze
</t>
  </si>
  <si>
    <t xml:space="preserve">Fall 2009
Freeze
</t>
  </si>
  <si>
    <t xml:space="preserve">Fall 2010
Freeze
</t>
  </si>
  <si>
    <t xml:space="preserve">Fall 2011
Freeze
</t>
  </si>
  <si>
    <t xml:space="preserve">Fall 2012
Freeze
</t>
  </si>
  <si>
    <t>Datatel</t>
  </si>
  <si>
    <t>SDF</t>
  </si>
  <si>
    <t>Full Time (12 or more credit hours)</t>
  </si>
  <si>
    <t>Part Time</t>
  </si>
  <si>
    <t>Transfer</t>
  </si>
  <si>
    <t>Continuing</t>
  </si>
  <si>
    <t>Returning</t>
  </si>
  <si>
    <t>Concurrently Enrolled in HS</t>
  </si>
  <si>
    <t>Fall 2013
Freeze
16-Sep-13</t>
  </si>
  <si>
    <t xml:space="preserve">Fall 2013
Freeze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</si>
</sst>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%"/>
    <numFmt numFmtId="165" formatCode="#,##0.0"/>
    <numFmt numFmtId="166" formatCode="0.000%"/>
    <numFmt numFmtId="167" formatCode="d\-mmm\-yy;@"/>
    <numFmt numFmtId="168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EE27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3" fontId="4" fillId="2" borderId="1" xfId="0" applyNumberFormat="1" applyFont="1" applyFill="1" applyBorder="1"/>
    <xf numFmtId="164" fontId="5" fillId="0" borderId="1" xfId="1" applyNumberFormat="1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3" xfId="0" applyFont="1" applyBorder="1" applyAlignment="1">
      <alignment horizontal="right"/>
    </xf>
    <xf numFmtId="9" fontId="4" fillId="2" borderId="1" xfId="1" applyFont="1" applyFill="1" applyBorder="1"/>
    <xf numFmtId="0" fontId="5" fillId="0" borderId="3" xfId="0" applyFont="1" applyBorder="1" applyAlignment="1">
      <alignment horizontal="right"/>
    </xf>
    <xf numFmtId="9" fontId="4" fillId="2" borderId="1" xfId="1" applyNumberFormat="1" applyFont="1" applyFill="1" applyBorder="1"/>
    <xf numFmtId="165" fontId="4" fillId="2" borderId="1" xfId="0" applyNumberFormat="1" applyFont="1" applyFill="1" applyBorder="1"/>
    <xf numFmtId="0" fontId="4" fillId="0" borderId="2" xfId="0" applyFont="1" applyBorder="1"/>
    <xf numFmtId="0" fontId="4" fillId="0" borderId="3" xfId="0" applyFont="1" applyBorder="1"/>
    <xf numFmtId="0" fontId="4" fillId="2" borderId="1" xfId="0" applyFont="1" applyFill="1" applyBorder="1"/>
    <xf numFmtId="0" fontId="5" fillId="0" borderId="1" xfId="0" applyFont="1" applyBorder="1"/>
    <xf numFmtId="0" fontId="4" fillId="0" borderId="3" xfId="0" applyFont="1" applyBorder="1" applyAlignment="1"/>
    <xf numFmtId="164" fontId="4" fillId="2" borderId="1" xfId="0" applyNumberFormat="1" applyFont="1" applyFill="1" applyBorder="1"/>
    <xf numFmtId="166" fontId="4" fillId="2" borderId="1" xfId="0" applyNumberFormat="1" applyFont="1" applyFill="1" applyBorder="1"/>
    <xf numFmtId="164" fontId="4" fillId="2" borderId="1" xfId="1" applyNumberFormat="1" applyFont="1" applyFill="1" applyBorder="1"/>
    <xf numFmtId="9" fontId="8" fillId="2" borderId="1" xfId="1" applyFont="1" applyFill="1" applyBorder="1" applyAlignment="1">
      <alignment horizontal="right" vertical="center" wrapText="1"/>
    </xf>
    <xf numFmtId="9" fontId="8" fillId="2" borderId="1" xfId="1" applyFont="1" applyFill="1" applyBorder="1" applyAlignment="1">
      <alignment vertical="center" wrapText="1"/>
    </xf>
    <xf numFmtId="0" fontId="5" fillId="0" borderId="7" xfId="0" applyFont="1" applyBorder="1"/>
    <xf numFmtId="0" fontId="5" fillId="0" borderId="8" xfId="0" applyFont="1" applyBorder="1"/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vertical="center"/>
    </xf>
    <xf numFmtId="0" fontId="5" fillId="0" borderId="10" xfId="0" applyFont="1" applyBorder="1"/>
    <xf numFmtId="0" fontId="4" fillId="0" borderId="10" xfId="0" applyFont="1" applyBorder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3" xfId="0" applyNumberFormat="1" applyFont="1" applyFill="1" applyBorder="1" applyAlignment="1">
      <alignment vertical="top" wrapText="1"/>
    </xf>
    <xf numFmtId="9" fontId="4" fillId="2" borderId="1" xfId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wrapText="1"/>
    </xf>
    <xf numFmtId="165" fontId="8" fillId="0" borderId="3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4" fillId="3" borderId="1" xfId="0" applyFont="1" applyFill="1" applyBorder="1"/>
    <xf numFmtId="0" fontId="5" fillId="3" borderId="1" xfId="0" applyFont="1" applyFill="1" applyBorder="1"/>
    <xf numFmtId="165" fontId="8" fillId="3" borderId="1" xfId="0" applyNumberFormat="1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/>
    <xf numFmtId="165" fontId="4" fillId="3" borderId="1" xfId="0" applyNumberFormat="1" applyFont="1" applyFill="1" applyBorder="1"/>
    <xf numFmtId="164" fontId="4" fillId="3" borderId="1" xfId="1" applyNumberFormat="1" applyFont="1" applyFill="1" applyBorder="1" applyAlignment="1">
      <alignment horizontal="left"/>
    </xf>
    <xf numFmtId="164" fontId="4" fillId="3" borderId="1" xfId="1" applyNumberFormat="1" applyFont="1" applyFill="1" applyBorder="1" applyAlignment="1">
      <alignment horizontal="right"/>
    </xf>
    <xf numFmtId="164" fontId="5" fillId="0" borderId="0" xfId="1" applyNumberFormat="1" applyFont="1"/>
    <xf numFmtId="3" fontId="4" fillId="3" borderId="1" xfId="0" applyNumberFormat="1" applyFont="1" applyFill="1" applyBorder="1" applyAlignment="1">
      <alignment horizontal="left"/>
    </xf>
    <xf numFmtId="3" fontId="9" fillId="3" borderId="1" xfId="0" applyNumberFormat="1" applyFont="1" applyFill="1" applyBorder="1" applyAlignment="1">
      <alignment horizontal="right"/>
    </xf>
    <xf numFmtId="0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>
      <alignment horizontal="right" vertical="center"/>
    </xf>
    <xf numFmtId="0" fontId="5" fillId="0" borderId="0" xfId="0" applyFont="1" applyFill="1"/>
    <xf numFmtId="3" fontId="4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4" fontId="4" fillId="2" borderId="1" xfId="0" applyNumberFormat="1" applyFont="1" applyFill="1" applyBorder="1"/>
    <xf numFmtId="0" fontId="5" fillId="2" borderId="1" xfId="0" applyFont="1" applyFill="1" applyBorder="1"/>
    <xf numFmtId="3" fontId="4" fillId="2" borderId="1" xfId="0" applyNumberFormat="1" applyFont="1" applyFill="1" applyBorder="1" applyAlignment="1">
      <alignment horizontal="left"/>
    </xf>
    <xf numFmtId="165" fontId="8" fillId="2" borderId="1" xfId="0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4" fontId="4" fillId="0" borderId="1" xfId="0" applyNumberFormat="1" applyFont="1" applyFill="1" applyBorder="1"/>
    <xf numFmtId="165" fontId="4" fillId="0" borderId="1" xfId="0" applyNumberFormat="1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3" fontId="4" fillId="0" borderId="1" xfId="0" applyNumberFormat="1" applyFont="1" applyFill="1" applyBorder="1" applyAlignment="1">
      <alignment horizontal="left"/>
    </xf>
    <xf numFmtId="165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/>
    </xf>
    <xf numFmtId="165" fontId="5" fillId="0" borderId="0" xfId="0" applyNumberFormat="1" applyFont="1"/>
    <xf numFmtId="165" fontId="4" fillId="2" borderId="1" xfId="0" applyNumberFormat="1" applyFont="1" applyFill="1" applyBorder="1" applyAlignment="1">
      <alignment horizontal="right"/>
    </xf>
    <xf numFmtId="165" fontId="4" fillId="3" borderId="1" xfId="0" applyNumberFormat="1" applyFont="1" applyFill="1" applyBorder="1" applyAlignment="1">
      <alignment horizontal="right"/>
    </xf>
    <xf numFmtId="164" fontId="4" fillId="0" borderId="1" xfId="1" applyNumberFormat="1" applyFont="1" applyFill="1" applyBorder="1"/>
    <xf numFmtId="164" fontId="5" fillId="0" borderId="1" xfId="1" applyNumberFormat="1" applyFont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9" fontId="5" fillId="2" borderId="1" xfId="1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right"/>
    </xf>
    <xf numFmtId="165" fontId="5" fillId="0" borderId="1" xfId="0" applyNumberFormat="1" applyFont="1" applyFill="1" applyBorder="1" applyAlignment="1">
      <alignment horizontal="right"/>
    </xf>
    <xf numFmtId="0" fontId="5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2" xfId="0" applyFont="1" applyBorder="1"/>
    <xf numFmtId="0" fontId="4" fillId="0" borderId="3" xfId="0" applyFont="1" applyBorder="1"/>
    <xf numFmtId="2" fontId="4" fillId="0" borderId="1" xfId="0" applyNumberFormat="1" applyFont="1" applyFill="1" applyBorder="1" applyAlignment="1">
      <alignment horizontal="right"/>
    </xf>
    <xf numFmtId="3" fontId="5" fillId="0" borderId="0" xfId="0" applyNumberFormat="1" applyFont="1"/>
    <xf numFmtId="0" fontId="4" fillId="0" borderId="3" xfId="0" applyFont="1" applyBorder="1" applyAlignment="1"/>
    <xf numFmtId="0" fontId="5" fillId="0" borderId="3" xfId="0" applyFont="1" applyBorder="1"/>
    <xf numFmtId="0" fontId="4" fillId="0" borderId="3" xfId="0" applyFont="1" applyBorder="1" applyAlignment="1"/>
    <xf numFmtId="164" fontId="4" fillId="0" borderId="1" xfId="1" applyNumberFormat="1" applyFont="1" applyFill="1" applyBorder="1" applyAlignment="1">
      <alignment horizontal="right"/>
    </xf>
    <xf numFmtId="0" fontId="11" fillId="0" borderId="13" xfId="0" applyNumberFormat="1" applyFont="1" applyFill="1" applyBorder="1" applyAlignment="1">
      <alignment horizontal="center" vertical="center" wrapText="1"/>
    </xf>
    <xf numFmtId="167" fontId="12" fillId="0" borderId="13" xfId="0" applyNumberFormat="1" applyFont="1" applyFill="1" applyBorder="1" applyAlignment="1">
      <alignment horizontal="center" vertical="center" wrapText="1"/>
    </xf>
    <xf numFmtId="168" fontId="12" fillId="0" borderId="13" xfId="0" applyNumberFormat="1" applyFont="1" applyFill="1" applyBorder="1" applyAlignment="1">
      <alignment horizontal="center" vertical="center" wrapText="1"/>
    </xf>
    <xf numFmtId="0" fontId="13" fillId="4" borderId="13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vertical="center" wrapText="1"/>
    </xf>
    <xf numFmtId="3" fontId="14" fillId="0" borderId="13" xfId="0" applyNumberFormat="1" applyFont="1" applyFill="1" applyBorder="1" applyAlignment="1">
      <alignment horizontal="right" vertical="center" wrapText="1"/>
    </xf>
    <xf numFmtId="3" fontId="15" fillId="4" borderId="13" xfId="0" applyNumberFormat="1" applyFont="1" applyFill="1" applyBorder="1" applyAlignment="1">
      <alignment horizontal="right" vertical="center"/>
    </xf>
    <xf numFmtId="3" fontId="15" fillId="4" borderId="14" xfId="2" applyNumberFormat="1" applyFont="1" applyFill="1" applyBorder="1" applyAlignment="1">
      <alignment vertical="center" wrapText="1"/>
    </xf>
    <xf numFmtId="0" fontId="0" fillId="4" borderId="1" xfId="0" applyNumberFormat="1" applyFont="1" applyFill="1" applyBorder="1" applyAlignment="1"/>
    <xf numFmtId="3" fontId="5" fillId="4" borderId="2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/>
    <xf numFmtId="0" fontId="0" fillId="0" borderId="0" xfId="0" applyFont="1"/>
    <xf numFmtId="165" fontId="8" fillId="0" borderId="13" xfId="0" applyNumberFormat="1" applyFont="1" applyFill="1" applyBorder="1" applyAlignment="1">
      <alignment vertical="center" wrapText="1"/>
    </xf>
    <xf numFmtId="165" fontId="14" fillId="0" borderId="13" xfId="0" applyNumberFormat="1" applyFont="1" applyFill="1" applyBorder="1" applyAlignment="1">
      <alignment horizontal="right" vertical="center" wrapText="1"/>
    </xf>
    <xf numFmtId="165" fontId="15" fillId="4" borderId="13" xfId="0" applyNumberFormat="1" applyFont="1" applyFill="1" applyBorder="1" applyAlignment="1">
      <alignment horizontal="right" vertical="center"/>
    </xf>
    <xf numFmtId="165" fontId="15" fillId="4" borderId="14" xfId="0" applyNumberFormat="1" applyFont="1" applyFill="1" applyBorder="1" applyAlignment="1">
      <alignment vertical="center" wrapText="1"/>
    </xf>
    <xf numFmtId="165" fontId="4" fillId="4" borderId="1" xfId="0" applyNumberFormat="1" applyFont="1" applyFill="1" applyBorder="1"/>
    <xf numFmtId="4" fontId="5" fillId="4" borderId="1" xfId="0" applyNumberFormat="1" applyFont="1" applyFill="1" applyBorder="1"/>
    <xf numFmtId="0" fontId="0" fillId="0" borderId="1" xfId="0" applyNumberFormat="1" applyFont="1" applyFill="1" applyBorder="1" applyAlignment="1"/>
    <xf numFmtId="0" fontId="13" fillId="4" borderId="15" xfId="0" applyNumberFormat="1" applyFont="1" applyFill="1" applyBorder="1" applyAlignment="1">
      <alignment horizontal="center" vertical="center" wrapText="1"/>
    </xf>
    <xf numFmtId="0" fontId="13" fillId="5" borderId="15" xfId="0" applyNumberFormat="1" applyFont="1" applyFill="1" applyBorder="1" applyAlignment="1">
      <alignment horizontal="center" vertical="center" wrapText="1"/>
    </xf>
    <xf numFmtId="15" fontId="13" fillId="4" borderId="14" xfId="0" applyNumberFormat="1" applyFont="1" applyFill="1" applyBorder="1" applyAlignment="1">
      <alignment horizontal="center" vertical="center" wrapText="1"/>
    </xf>
    <xf numFmtId="15" fontId="13" fillId="4" borderId="1" xfId="0" applyNumberFormat="1" applyFont="1" applyFill="1" applyBorder="1" applyAlignment="1">
      <alignment horizontal="center" vertical="center" wrapText="1"/>
    </xf>
    <xf numFmtId="15" fontId="13" fillId="5" borderId="1" xfId="0" applyNumberFormat="1" applyFont="1" applyFill="1" applyBorder="1" applyAlignment="1">
      <alignment horizontal="center" vertical="center" wrapText="1"/>
    </xf>
    <xf numFmtId="165" fontId="14" fillId="0" borderId="13" xfId="0" applyNumberFormat="1" applyFont="1" applyFill="1" applyBorder="1" applyAlignment="1">
      <alignment horizontal="center" vertical="center" wrapText="1"/>
    </xf>
    <xf numFmtId="165" fontId="15" fillId="4" borderId="13" xfId="0" applyNumberFormat="1" applyFont="1" applyFill="1" applyBorder="1" applyAlignment="1">
      <alignment horizontal="center" vertical="center"/>
    </xf>
    <xf numFmtId="165" fontId="15" fillId="4" borderId="16" xfId="0" applyNumberFormat="1" applyFont="1" applyFill="1" applyBorder="1" applyAlignment="1">
      <alignment horizontal="center" vertical="center" wrapText="1"/>
    </xf>
    <xf numFmtId="165" fontId="5" fillId="4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right" vertical="center" wrapText="1"/>
    </xf>
    <xf numFmtId="3" fontId="14" fillId="0" borderId="13" xfId="0" applyNumberFormat="1" applyFont="1" applyFill="1" applyBorder="1" applyAlignment="1">
      <alignment horizontal="center" wrapText="1"/>
    </xf>
    <xf numFmtId="3" fontId="15" fillId="4" borderId="13" xfId="0" applyNumberFormat="1" applyFont="1" applyFill="1" applyBorder="1" applyAlignment="1">
      <alignment horizontal="center"/>
    </xf>
    <xf numFmtId="3" fontId="15" fillId="4" borderId="14" xfId="0" applyNumberFormat="1" applyFont="1" applyFill="1" applyBorder="1" applyAlignment="1">
      <alignment horizontal="center" wrapText="1"/>
    </xf>
    <xf numFmtId="3" fontId="5" fillId="4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/>
    <xf numFmtId="165" fontId="8" fillId="0" borderId="13" xfId="0" applyNumberFormat="1" applyFont="1" applyFill="1" applyBorder="1" applyAlignment="1">
      <alignment horizontal="right" vertical="center" wrapText="1"/>
    </xf>
    <xf numFmtId="3" fontId="14" fillId="0" borderId="13" xfId="0" applyNumberFormat="1" applyFont="1" applyFill="1" applyBorder="1" applyAlignment="1">
      <alignment wrapText="1"/>
    </xf>
    <xf numFmtId="3" fontId="15" fillId="4" borderId="14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 vertical="center" wrapText="1"/>
    </xf>
    <xf numFmtId="3" fontId="4" fillId="4" borderId="1" xfId="0" applyNumberFormat="1" applyFont="1" applyFill="1" applyBorder="1"/>
    <xf numFmtId="3" fontId="4" fillId="4" borderId="2" xfId="0" applyNumberFormat="1" applyFont="1" applyFill="1" applyBorder="1" applyAlignment="1">
      <alignment horizontal="right"/>
    </xf>
    <xf numFmtId="0" fontId="0" fillId="0" borderId="1" xfId="0" applyBorder="1"/>
    <xf numFmtId="0" fontId="4" fillId="4" borderId="1" xfId="0" applyFont="1" applyFill="1" applyBorder="1"/>
    <xf numFmtId="0" fontId="4" fillId="4" borderId="2" xfId="0" applyFont="1" applyFill="1" applyBorder="1" applyAlignment="1">
      <alignment horizontal="right"/>
    </xf>
    <xf numFmtId="1" fontId="4" fillId="4" borderId="1" xfId="0" applyNumberFormat="1" applyFont="1" applyFill="1" applyBorder="1"/>
    <xf numFmtId="165" fontId="8" fillId="0" borderId="15" xfId="0" applyNumberFormat="1" applyFont="1" applyFill="1" applyBorder="1" applyAlignment="1">
      <alignment horizontal="right" vertical="center" wrapText="1"/>
    </xf>
    <xf numFmtId="3" fontId="14" fillId="0" borderId="15" xfId="0" applyNumberFormat="1" applyFont="1" applyFill="1" applyBorder="1" applyAlignment="1">
      <alignment wrapText="1"/>
    </xf>
    <xf numFmtId="3" fontId="15" fillId="4" borderId="17" xfId="0" applyNumberFormat="1" applyFont="1" applyFill="1" applyBorder="1" applyAlignment="1">
      <alignment horizontal="right"/>
    </xf>
    <xf numFmtId="3" fontId="15" fillId="4" borderId="4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3" fontId="0" fillId="0" borderId="1" xfId="0" applyNumberFormat="1" applyFont="1" applyFill="1" applyBorder="1" applyAlignment="1"/>
    <xf numFmtId="3" fontId="0" fillId="0" borderId="0" xfId="0" applyNumberFormat="1" applyFont="1" applyFill="1" applyBorder="1" applyAlignment="1"/>
    <xf numFmtId="0" fontId="0" fillId="4" borderId="0" xfId="0" applyNumberFormat="1" applyFont="1" applyFill="1" applyBorder="1" applyAlignment="1"/>
    <xf numFmtId="0" fontId="0" fillId="4" borderId="0" xfId="0" applyFill="1"/>
    <xf numFmtId="3" fontId="15" fillId="4" borderId="14" xfId="0" applyNumberFormat="1" applyFont="1" applyFill="1" applyBorder="1" applyAlignment="1">
      <alignment horizontal="right" wrapText="1"/>
    </xf>
    <xf numFmtId="3" fontId="15" fillId="4" borderId="13" xfId="0" applyNumberFormat="1" applyFont="1" applyFill="1" applyBorder="1" applyAlignment="1">
      <alignment horizontal="right"/>
    </xf>
    <xf numFmtId="3" fontId="4" fillId="4" borderId="1" xfId="0" applyNumberFormat="1" applyFont="1" applyFill="1" applyBorder="1" applyAlignment="1">
      <alignment horizontal="right"/>
    </xf>
    <xf numFmtId="0" fontId="0" fillId="4" borderId="1" xfId="0" applyFont="1" applyFill="1" applyBorder="1"/>
    <xf numFmtId="0" fontId="0" fillId="0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/>
    <xf numFmtId="0" fontId="0" fillId="0" borderId="11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4" xfId="1" applyNumberFormat="1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EE27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Headcount!$A$2</c:f>
              <c:strCache>
                <c:ptCount val="1"/>
                <c:pt idx="0">
                  <c:v>Total Headcount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Headcount!$B$1:$I$1</c:f>
              <c:strCache>
                <c:ptCount val="8"/>
                <c:pt idx="0">
                  <c:v>Fall 2006
Freeze
Datatel</c:v>
                </c:pt>
                <c:pt idx="1">
                  <c:v>Fall 2007
Freeze
SDF</c:v>
                </c:pt>
                <c:pt idx="2">
                  <c:v>Fall 2008
Freeze
15-Sep-08</c:v>
                </c:pt>
                <c:pt idx="3">
                  <c:v>Fall 2009
Freeze
21-Sep-09</c:v>
                </c:pt>
                <c:pt idx="4">
                  <c:v>Fall 2010
Freeze
20-Sep-10</c:v>
                </c:pt>
                <c:pt idx="5">
                  <c:v>Fall 2011
Freeze
19-Sep-11</c:v>
                </c:pt>
                <c:pt idx="6">
                  <c:v>Fall 2012
Freeze
17-Sep-12</c:v>
                </c:pt>
                <c:pt idx="7">
                  <c:v>Fall 2013
Freeze
16-Sep-13</c:v>
                </c:pt>
              </c:strCache>
            </c:strRef>
          </c:cat>
          <c:val>
            <c:numRef>
              <c:f>Headcount!$B$2:$I$2</c:f>
              <c:numCache>
                <c:formatCode>#,##0</c:formatCode>
                <c:ptCount val="8"/>
                <c:pt idx="0">
                  <c:v>6524</c:v>
                </c:pt>
                <c:pt idx="1">
                  <c:v>6602</c:v>
                </c:pt>
                <c:pt idx="2">
                  <c:v>6763</c:v>
                </c:pt>
                <c:pt idx="3">
                  <c:v>6922</c:v>
                </c:pt>
                <c:pt idx="4" formatCode="General">
                  <c:v>7223</c:v>
                </c:pt>
                <c:pt idx="5">
                  <c:v>7302</c:v>
                </c:pt>
                <c:pt idx="6" formatCode="General">
                  <c:v>6716</c:v>
                </c:pt>
                <c:pt idx="7" formatCode="General">
                  <c:v>6162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30656"/>
        <c:axId val="94632192"/>
      </c:lineChart>
      <c:catAx>
        <c:axId val="94630656"/>
        <c:scaling>
          <c:orientation val="minMax"/>
        </c:scaling>
        <c:delete val="0"/>
        <c:axPos val="b"/>
        <c:majorTickMark val="none"/>
        <c:minorTickMark val="none"/>
        <c:tickLblPos val="nextTo"/>
        <c:crossAx val="94632192"/>
        <c:crosses val="autoZero"/>
        <c:auto val="1"/>
        <c:lblAlgn val="ctr"/>
        <c:lblOffset val="100"/>
        <c:noMultiLvlLbl val="0"/>
      </c:catAx>
      <c:valAx>
        <c:axId val="946321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94630656"/>
        <c:crosses val="autoZero"/>
        <c:crossBetween val="between"/>
      </c:valAx>
    </c:plotArea>
    <c:legend>
      <c:legendPos val="b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CREDIT HOURS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'Credit Hours'!$A$2</c:f>
              <c:strCache>
                <c:ptCount val="1"/>
                <c:pt idx="0">
                  <c:v>Total Credit Hours</c:v>
                </c:pt>
              </c:strCache>
            </c:strRef>
          </c:tx>
          <c:dLbls>
            <c:dLbl>
              <c:idx val="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'Credit Hours'!$B$1:$I$1</c:f>
              <c:strCache>
                <c:ptCount val="8"/>
                <c:pt idx="0">
                  <c:v>Fall 2006
Freeze
Datatel</c:v>
                </c:pt>
                <c:pt idx="1">
                  <c:v>Fall 2007
Freeze
SDF</c:v>
                </c:pt>
                <c:pt idx="2">
                  <c:v>Fall 2008
Freeze
15-Sep-08</c:v>
                </c:pt>
                <c:pt idx="3">
                  <c:v>Fall 2009
Freeze
21-Sep-09</c:v>
                </c:pt>
                <c:pt idx="4">
                  <c:v>Fall 2010
Freeze
20-Sep-10</c:v>
                </c:pt>
                <c:pt idx="5">
                  <c:v>Fall 2011
Freeze
19-Sep-11</c:v>
                </c:pt>
                <c:pt idx="6">
                  <c:v>Fall 2012
Freeze
17-Sep-12</c:v>
                </c:pt>
                <c:pt idx="7">
                  <c:v>Fall 2013
Freeze
16-Sep-13</c:v>
                </c:pt>
              </c:strCache>
            </c:strRef>
          </c:cat>
          <c:val>
            <c:numRef>
              <c:f>'Credit Hours'!$B$2:$I$2</c:f>
              <c:numCache>
                <c:formatCode>#,##0.0</c:formatCode>
                <c:ptCount val="8"/>
                <c:pt idx="0">
                  <c:v>62028</c:v>
                </c:pt>
                <c:pt idx="1">
                  <c:v>63134</c:v>
                </c:pt>
                <c:pt idx="2">
                  <c:v>65936</c:v>
                </c:pt>
                <c:pt idx="3">
                  <c:v>68295.5</c:v>
                </c:pt>
                <c:pt idx="4">
                  <c:v>70491.5</c:v>
                </c:pt>
                <c:pt idx="5" formatCode="#,##0.00">
                  <c:v>69922.5</c:v>
                </c:pt>
                <c:pt idx="6" formatCode="General">
                  <c:v>65871</c:v>
                </c:pt>
                <c:pt idx="7" formatCode="General">
                  <c:v>62588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15008"/>
        <c:axId val="134316800"/>
      </c:lineChart>
      <c:catAx>
        <c:axId val="13431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4316800"/>
        <c:crosses val="autoZero"/>
        <c:auto val="1"/>
        <c:lblAlgn val="ctr"/>
        <c:lblOffset val="100"/>
        <c:noMultiLvlLbl val="0"/>
      </c:catAx>
      <c:valAx>
        <c:axId val="134316800"/>
        <c:scaling>
          <c:orientation val="minMax"/>
          <c:min val="60000"/>
        </c:scaling>
        <c:delete val="0"/>
        <c:axPos val="l"/>
        <c:majorGridlines/>
        <c:numFmt formatCode="#,##0.0" sourceLinked="1"/>
        <c:majorTickMark val="none"/>
        <c:minorTickMark val="none"/>
        <c:tickLblPos val="nextTo"/>
        <c:crossAx val="134315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Annual</a:t>
            </a:r>
            <a:r>
              <a:rPr lang="en-US" baseline="0"/>
              <a:t> FTE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FTE'!$A$3</c:f>
              <c:strCache>
                <c:ptCount val="1"/>
                <c:pt idx="0">
                  <c:v>Annual FTE</c:v>
                </c:pt>
              </c:strCache>
            </c:strRef>
          </c:tx>
          <c:dLbls>
            <c:dLbl>
              <c:idx val="1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'Annual FTE'!$B$1:$I$1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'Annual FTE'!$B$3:$I$3</c:f>
              <c:numCache>
                <c:formatCode>#,##0.0</c:formatCode>
                <c:ptCount val="8"/>
                <c:pt idx="0">
                  <c:v>2080.6999999999998</c:v>
                </c:pt>
                <c:pt idx="1">
                  <c:v>2104.5</c:v>
                </c:pt>
                <c:pt idx="2">
                  <c:v>2197.87</c:v>
                </c:pt>
                <c:pt idx="3">
                  <c:v>2276.52</c:v>
                </c:pt>
                <c:pt idx="4">
                  <c:v>2349.6999999999998</c:v>
                </c:pt>
                <c:pt idx="5">
                  <c:v>2330.8000000000002</c:v>
                </c:pt>
                <c:pt idx="6" formatCode="General">
                  <c:v>2195.6999999999998</c:v>
                </c:pt>
                <c:pt idx="7" formatCode="General">
                  <c:v>2086.3000000000002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20384"/>
        <c:axId val="135121920"/>
      </c:lineChart>
      <c:catAx>
        <c:axId val="13512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35121920"/>
        <c:crosses val="autoZero"/>
        <c:auto val="1"/>
        <c:lblAlgn val="ctr"/>
        <c:lblOffset val="100"/>
        <c:noMultiLvlLbl val="0"/>
      </c:catAx>
      <c:valAx>
        <c:axId val="135121920"/>
        <c:scaling>
          <c:orientation val="minMax"/>
          <c:min val="2000"/>
        </c:scaling>
        <c:delete val="0"/>
        <c:axPos val="l"/>
        <c:majorGridlines/>
        <c:numFmt formatCode="#,##0.0" sourceLinked="1"/>
        <c:majorTickMark val="none"/>
        <c:minorTickMark val="none"/>
        <c:tickLblPos val="nextTo"/>
        <c:crossAx val="135120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FT PT Headcount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'FT PT Headcount'!$A$3</c:f>
              <c:strCache>
                <c:ptCount val="1"/>
                <c:pt idx="0">
                  <c:v>Full Time (12 or more credit hours)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'FT PT Headcount'!$B$1:$I$1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'FT PT Headcount'!$B$3:$I$3</c:f>
              <c:numCache>
                <c:formatCode>#,##0</c:formatCode>
                <c:ptCount val="8"/>
                <c:pt idx="0">
                  <c:v>3320</c:v>
                </c:pt>
                <c:pt idx="1">
                  <c:v>3452</c:v>
                </c:pt>
                <c:pt idx="2">
                  <c:v>3653</c:v>
                </c:pt>
                <c:pt idx="3">
                  <c:v>3859</c:v>
                </c:pt>
                <c:pt idx="4">
                  <c:v>3916</c:v>
                </c:pt>
                <c:pt idx="5">
                  <c:v>3665</c:v>
                </c:pt>
                <c:pt idx="6" formatCode="General">
                  <c:v>3439</c:v>
                </c:pt>
                <c:pt idx="7" formatCode="General">
                  <c:v>3322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'FT PT Headcount'!$A$4</c:f>
              <c:strCache>
                <c:ptCount val="1"/>
                <c:pt idx="0">
                  <c:v>Part Time</c:v>
                </c:pt>
              </c:strCache>
            </c:strRef>
          </c:tx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'FT PT Headcount'!$B$1:$I$1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'FT PT Headcount'!$B$4:$I$4</c:f>
              <c:numCache>
                <c:formatCode>#,##0</c:formatCode>
                <c:ptCount val="8"/>
                <c:pt idx="0">
                  <c:v>3204</c:v>
                </c:pt>
                <c:pt idx="1">
                  <c:v>3150</c:v>
                </c:pt>
                <c:pt idx="2">
                  <c:v>3110</c:v>
                </c:pt>
                <c:pt idx="3">
                  <c:v>3063</c:v>
                </c:pt>
                <c:pt idx="4">
                  <c:v>3307</c:v>
                </c:pt>
                <c:pt idx="5">
                  <c:v>3637</c:v>
                </c:pt>
                <c:pt idx="6" formatCode="General">
                  <c:v>3277</c:v>
                </c:pt>
                <c:pt idx="7" formatCode="General">
                  <c:v>2840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82976"/>
        <c:axId val="134881664"/>
      </c:lineChart>
      <c:catAx>
        <c:axId val="13518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4881664"/>
        <c:crosses val="autoZero"/>
        <c:auto val="1"/>
        <c:lblAlgn val="ctr"/>
        <c:lblOffset val="100"/>
        <c:noMultiLvlLbl val="0"/>
      </c:catAx>
      <c:valAx>
        <c:axId val="134881664"/>
        <c:scaling>
          <c:orientation val="minMax"/>
          <c:max val="4100"/>
          <c:min val="27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5182976"/>
        <c:crosses val="autoZero"/>
        <c:crossBetween val="between"/>
        <c:majorUnit val="200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Student</a:t>
            </a:r>
            <a:r>
              <a:rPr lang="en-US" baseline="0"/>
              <a:t> Type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'Student Type'!$A$3</c:f>
              <c:strCache>
                <c:ptCount val="1"/>
                <c:pt idx="0">
                  <c:v>First Time</c:v>
                </c:pt>
              </c:strCache>
            </c:strRef>
          </c:tx>
          <c:invertIfNegative val="0"/>
          <c:cat>
            <c:strRef>
              <c:f>'Student Type'!$B$1:$I$1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'Student Type'!$B$3:$I$3</c:f>
              <c:numCache>
                <c:formatCode>#,##0</c:formatCode>
                <c:ptCount val="8"/>
                <c:pt idx="0">
                  <c:v>1605</c:v>
                </c:pt>
                <c:pt idx="1">
                  <c:v>1786</c:v>
                </c:pt>
                <c:pt idx="2">
                  <c:v>1775</c:v>
                </c:pt>
                <c:pt idx="3">
                  <c:v>1729</c:v>
                </c:pt>
                <c:pt idx="4">
                  <c:v>1704</c:v>
                </c:pt>
                <c:pt idx="5">
                  <c:v>1733</c:v>
                </c:pt>
                <c:pt idx="6" formatCode="General">
                  <c:v>1593</c:v>
                </c:pt>
                <c:pt idx="7" formatCode="General">
                  <c:v>1476</c:v>
                </c:pt>
              </c:numCache>
            </c:numRef>
          </c:val>
        </c:ser>
        <c:ser>
          <c:idx val="1"/>
          <c:order val="1"/>
          <c:tx>
            <c:strRef>
              <c:f>'Student Type'!$A$4</c:f>
              <c:strCache>
                <c:ptCount val="1"/>
                <c:pt idx="0">
                  <c:v>Transfer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ysClr val="window" lastClr="FFFFFF"/>
              </a:bgClr>
            </a:pattFill>
            <a:ln>
              <a:solidFill>
                <a:srgbClr val="4F81BD">
                  <a:alpha val="33000"/>
                </a:srgbClr>
              </a:solidFill>
            </a:ln>
          </c:spPr>
          <c:invertIfNegative val="0"/>
          <c:cat>
            <c:strRef>
              <c:f>'Student Type'!$B$1:$I$1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'Student Type'!$B$4:$I$4</c:f>
              <c:numCache>
                <c:formatCode>#,##0</c:formatCode>
                <c:ptCount val="8"/>
                <c:pt idx="0">
                  <c:v>315</c:v>
                </c:pt>
                <c:pt idx="1">
                  <c:v>259</c:v>
                </c:pt>
                <c:pt idx="2">
                  <c:v>307</c:v>
                </c:pt>
                <c:pt idx="3">
                  <c:v>388</c:v>
                </c:pt>
                <c:pt idx="4" formatCode="General">
                  <c:v>357</c:v>
                </c:pt>
                <c:pt idx="5" formatCode="General">
                  <c:v>382</c:v>
                </c:pt>
                <c:pt idx="6" formatCode="General">
                  <c:v>376</c:v>
                </c:pt>
                <c:pt idx="7" formatCode="General">
                  <c:v>429</c:v>
                </c:pt>
              </c:numCache>
            </c:numRef>
          </c:val>
        </c:ser>
        <c:ser>
          <c:idx val="2"/>
          <c:order val="2"/>
          <c:tx>
            <c:strRef>
              <c:f>'Student Type'!$A$5</c:f>
              <c:strCache>
                <c:ptCount val="1"/>
                <c:pt idx="0">
                  <c:v>Continuing</c:v>
                </c:pt>
              </c:strCache>
            </c:strRef>
          </c:tx>
          <c:invertIfNegative val="0"/>
          <c:cat>
            <c:strRef>
              <c:f>'Student Type'!$B$1:$I$1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'Student Type'!$B$5:$I$5</c:f>
              <c:numCache>
                <c:formatCode>#,##0</c:formatCode>
                <c:ptCount val="8"/>
                <c:pt idx="0">
                  <c:v>3243</c:v>
                </c:pt>
                <c:pt idx="1">
                  <c:v>3148</c:v>
                </c:pt>
                <c:pt idx="2">
                  <c:v>3275</c:v>
                </c:pt>
                <c:pt idx="3">
                  <c:v>3189</c:v>
                </c:pt>
                <c:pt idx="4">
                  <c:v>3436</c:v>
                </c:pt>
                <c:pt idx="5">
                  <c:v>3656</c:v>
                </c:pt>
                <c:pt idx="6" formatCode="General">
                  <c:v>3232</c:v>
                </c:pt>
                <c:pt idx="7" formatCode="General">
                  <c:v>3182</c:v>
                </c:pt>
              </c:numCache>
            </c:numRef>
          </c:val>
        </c:ser>
        <c:ser>
          <c:idx val="3"/>
          <c:order val="3"/>
          <c:tx>
            <c:strRef>
              <c:f>'Student Type'!$A$6</c:f>
              <c:strCache>
                <c:ptCount val="1"/>
                <c:pt idx="0">
                  <c:v>Returning</c:v>
                </c:pt>
              </c:strCache>
            </c:strRef>
          </c:tx>
          <c:spPr>
            <a:pattFill prst="ltUpDiag">
              <a:fgClr>
                <a:srgbClr val="4F81BD"/>
              </a:fgClr>
              <a:bgClr>
                <a:sysClr val="window" lastClr="FFFFFF"/>
              </a:bgClr>
            </a:pattFill>
          </c:spPr>
          <c:invertIfNegative val="0"/>
          <c:cat>
            <c:strRef>
              <c:f>'Student Type'!$B$1:$I$1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'Student Type'!$B$6:$I$6</c:f>
              <c:numCache>
                <c:formatCode>#,##0</c:formatCode>
                <c:ptCount val="8"/>
                <c:pt idx="0">
                  <c:v>611</c:v>
                </c:pt>
                <c:pt idx="1">
                  <c:v>664</c:v>
                </c:pt>
                <c:pt idx="2">
                  <c:v>554</c:v>
                </c:pt>
                <c:pt idx="3">
                  <c:v>783</c:v>
                </c:pt>
                <c:pt idx="4" formatCode="0">
                  <c:v>720</c:v>
                </c:pt>
                <c:pt idx="5" formatCode="General">
                  <c:v>458</c:v>
                </c:pt>
                <c:pt idx="6" formatCode="General">
                  <c:v>731</c:v>
                </c:pt>
                <c:pt idx="7" formatCode="General">
                  <c:v>691</c:v>
                </c:pt>
              </c:numCache>
            </c:numRef>
          </c:val>
        </c:ser>
        <c:ser>
          <c:idx val="4"/>
          <c:order val="4"/>
          <c:tx>
            <c:strRef>
              <c:f>'Student Type'!$A$7</c:f>
              <c:strCache>
                <c:ptCount val="1"/>
                <c:pt idx="0">
                  <c:v>Concurrently Enrolled in HS</c:v>
                </c:pt>
              </c:strCache>
            </c:strRef>
          </c:tx>
          <c:invertIfNegative val="0"/>
          <c:cat>
            <c:strRef>
              <c:f>'Student Type'!$B$1:$I$1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'Student Type'!$B$7:$I$7</c:f>
              <c:numCache>
                <c:formatCode>#,##0</c:formatCode>
                <c:ptCount val="8"/>
                <c:pt idx="0">
                  <c:v>750</c:v>
                </c:pt>
                <c:pt idx="1">
                  <c:v>745</c:v>
                </c:pt>
                <c:pt idx="2">
                  <c:v>851</c:v>
                </c:pt>
                <c:pt idx="3">
                  <c:v>833</c:v>
                </c:pt>
                <c:pt idx="4" formatCode="General">
                  <c:v>975</c:v>
                </c:pt>
                <c:pt idx="5">
                  <c:v>1045</c:v>
                </c:pt>
                <c:pt idx="6" formatCode="General">
                  <c:v>750</c:v>
                </c:pt>
                <c:pt idx="7" formatCode="General">
                  <c:v>343</c:v>
                </c:pt>
              </c:numCache>
            </c:numRef>
          </c:val>
        </c:ser>
        <c:ser>
          <c:idx val="5"/>
          <c:order val="5"/>
          <c:tx>
            <c:strRef>
              <c:f>'Student Type'!$A$8</c:f>
              <c:strCache>
                <c:ptCount val="1"/>
                <c:pt idx="0">
                  <c:v>Over 60 - Auditors</c:v>
                </c:pt>
              </c:strCache>
            </c:strRef>
          </c:tx>
          <c:spPr>
            <a:pattFill prst="ltHorz">
              <a:fgClr>
                <a:srgbClr val="4F81BD"/>
              </a:fgClr>
              <a:bgClr>
                <a:sysClr val="window" lastClr="FFFFFF"/>
              </a:bgClr>
            </a:pattFill>
          </c:spPr>
          <c:invertIfNegative val="0"/>
          <c:cat>
            <c:strRef>
              <c:f>'Student Type'!$B$1:$I$1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'Student Type'!$B$8:$I$8</c:f>
              <c:numCache>
                <c:formatCode>General</c:formatCode>
                <c:ptCount val="8"/>
                <c:pt idx="4">
                  <c:v>30</c:v>
                </c:pt>
                <c:pt idx="5">
                  <c:v>28</c:v>
                </c:pt>
                <c:pt idx="6">
                  <c:v>34</c:v>
                </c:pt>
                <c:pt idx="7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49184"/>
        <c:axId val="143550720"/>
      </c:barChart>
      <c:catAx>
        <c:axId val="14354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3550720"/>
        <c:crosses val="autoZero"/>
        <c:auto val="1"/>
        <c:lblAlgn val="ctr"/>
        <c:lblOffset val="100"/>
        <c:noMultiLvlLbl val="0"/>
      </c:catAx>
      <c:valAx>
        <c:axId val="1435507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3549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'CCHS Headcount'!$A$2</c:f>
              <c:strCache>
                <c:ptCount val="1"/>
                <c:pt idx="0">
                  <c:v>Concurrently Enrolled in HS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'CCHS Headcount'!$B$1:$I$1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'CCHS Headcount'!$B$2:$I$2</c:f>
              <c:numCache>
                <c:formatCode>#,##0</c:formatCode>
                <c:ptCount val="8"/>
                <c:pt idx="0">
                  <c:v>750</c:v>
                </c:pt>
                <c:pt idx="1">
                  <c:v>745</c:v>
                </c:pt>
                <c:pt idx="2">
                  <c:v>851</c:v>
                </c:pt>
                <c:pt idx="3">
                  <c:v>833</c:v>
                </c:pt>
                <c:pt idx="4" formatCode="General">
                  <c:v>968</c:v>
                </c:pt>
                <c:pt idx="5">
                  <c:v>1032</c:v>
                </c:pt>
                <c:pt idx="6" formatCode="General">
                  <c:v>750</c:v>
                </c:pt>
                <c:pt idx="7" formatCode="General">
                  <c:v>343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3572352"/>
        <c:axId val="143586432"/>
      </c:barChart>
      <c:catAx>
        <c:axId val="1435723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3586432"/>
        <c:crosses val="autoZero"/>
        <c:auto val="1"/>
        <c:lblAlgn val="ctr"/>
        <c:lblOffset val="100"/>
        <c:noMultiLvlLbl val="0"/>
      </c:catAx>
      <c:valAx>
        <c:axId val="1435864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43572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GENDER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Gender!$B$1:$I$1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Gender!$B$3:$I$3</c:f>
              <c:numCache>
                <c:formatCode>#,##0</c:formatCode>
                <c:ptCount val="8"/>
                <c:pt idx="0">
                  <c:v>2521</c:v>
                </c:pt>
                <c:pt idx="1">
                  <c:v>2679</c:v>
                </c:pt>
                <c:pt idx="2">
                  <c:v>2803</c:v>
                </c:pt>
                <c:pt idx="3">
                  <c:v>2946</c:v>
                </c:pt>
                <c:pt idx="4">
                  <c:v>3108</c:v>
                </c:pt>
                <c:pt idx="5">
                  <c:v>3147</c:v>
                </c:pt>
                <c:pt idx="6" formatCode="General">
                  <c:v>2876</c:v>
                </c:pt>
                <c:pt idx="7">
                  <c:v>2528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Gender!$B$1:$I$1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Gender!$B$4:$I$4</c:f>
              <c:numCache>
                <c:formatCode>#,##0</c:formatCode>
                <c:ptCount val="8"/>
                <c:pt idx="0">
                  <c:v>4003</c:v>
                </c:pt>
                <c:pt idx="1">
                  <c:v>3923</c:v>
                </c:pt>
                <c:pt idx="2">
                  <c:v>3960</c:v>
                </c:pt>
                <c:pt idx="3">
                  <c:v>3976</c:v>
                </c:pt>
                <c:pt idx="4">
                  <c:v>4115</c:v>
                </c:pt>
                <c:pt idx="5">
                  <c:v>4140</c:v>
                </c:pt>
                <c:pt idx="6" formatCode="General">
                  <c:v>3840</c:v>
                </c:pt>
                <c:pt idx="7">
                  <c:v>3633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612544"/>
        <c:axId val="143622528"/>
      </c:barChart>
      <c:catAx>
        <c:axId val="14361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3622528"/>
        <c:crosses val="autoZero"/>
        <c:auto val="1"/>
        <c:lblAlgn val="ctr"/>
        <c:lblOffset val="100"/>
        <c:noMultiLvlLbl val="0"/>
      </c:catAx>
      <c:valAx>
        <c:axId val="1436225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4361254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123825</xdr:rowOff>
    </xdr:from>
    <xdr:to>
      <xdr:col>8</xdr:col>
      <xdr:colOff>266699</xdr:colOff>
      <xdr:row>20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4</xdr:row>
      <xdr:rowOff>47625</xdr:rowOff>
    </xdr:from>
    <xdr:to>
      <xdr:col>7</xdr:col>
      <xdr:colOff>523875</xdr:colOff>
      <xdr:row>20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76200</xdr:rowOff>
    </xdr:from>
    <xdr:to>
      <xdr:col>9</xdr:col>
      <xdr:colOff>19050</xdr:colOff>
      <xdr:row>23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152400</xdr:rowOff>
    </xdr:from>
    <xdr:to>
      <xdr:col>9</xdr:col>
      <xdr:colOff>523875</xdr:colOff>
      <xdr:row>22</xdr:row>
      <xdr:rowOff>66675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9</xdr:row>
      <xdr:rowOff>142875</xdr:rowOff>
    </xdr:from>
    <xdr:to>
      <xdr:col>10</xdr:col>
      <xdr:colOff>485775</xdr:colOff>
      <xdr:row>32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3</xdr:row>
      <xdr:rowOff>123824</xdr:rowOff>
    </xdr:from>
    <xdr:to>
      <xdr:col>9</xdr:col>
      <xdr:colOff>190500</xdr:colOff>
      <xdr:row>21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6</xdr:row>
      <xdr:rowOff>0</xdr:rowOff>
    </xdr:from>
    <xdr:to>
      <xdr:col>7</xdr:col>
      <xdr:colOff>390525</xdr:colOff>
      <xdr:row>20</xdr:row>
      <xdr:rowOff>76200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3"/>
  <sheetViews>
    <sheetView tabSelected="1" workbookViewId="0">
      <pane ySplit="4" topLeftCell="A63" activePane="bottomLeft" state="frozen"/>
      <selection pane="bottomLeft" activeCell="D67" sqref="D67"/>
    </sheetView>
  </sheetViews>
  <sheetFormatPr defaultColWidth="9.140625" defaultRowHeight="12.75" x14ac:dyDescent="0.2"/>
  <cols>
    <col min="1" max="1" width="3.5703125" style="2" customWidth="1"/>
    <col min="2" max="2" width="4.42578125" style="2" customWidth="1"/>
    <col min="3" max="3" width="46.140625" style="2" customWidth="1"/>
    <col min="4" max="4" width="9.7109375" style="2" bestFit="1" customWidth="1"/>
    <col min="5" max="5" width="10.5703125" style="50" customWidth="1"/>
    <col min="6" max="6" width="10.7109375" style="2" customWidth="1"/>
    <col min="7" max="7" width="10.42578125" style="2" bestFit="1" customWidth="1"/>
    <col min="8" max="8" width="9.140625" style="2" customWidth="1"/>
    <col min="9" max="9" width="9.7109375" style="57" bestFit="1" customWidth="1"/>
    <col min="10" max="10" width="9.5703125" style="2" bestFit="1" customWidth="1"/>
    <col min="11" max="11" width="1.5703125" style="2" customWidth="1"/>
    <col min="12" max="16384" width="9.140625" style="2"/>
  </cols>
  <sheetData>
    <row r="1" spans="1:16" ht="12.75" customHeight="1" x14ac:dyDescent="0.2">
      <c r="A1" s="166" t="s">
        <v>82</v>
      </c>
      <c r="B1" s="167"/>
      <c r="C1" s="167"/>
      <c r="D1" s="167"/>
      <c r="E1" s="167"/>
      <c r="F1" s="167"/>
      <c r="G1" s="167"/>
      <c r="H1" s="167"/>
      <c r="I1" s="167"/>
      <c r="J1" s="168"/>
      <c r="K1" s="1"/>
      <c r="L1" s="1"/>
      <c r="M1" s="1"/>
      <c r="N1" s="1"/>
      <c r="O1" s="1"/>
      <c r="P1" s="1"/>
    </row>
    <row r="2" spans="1:16" ht="42" customHeight="1" x14ac:dyDescent="0.2">
      <c r="A2" s="169"/>
      <c r="B2" s="170"/>
      <c r="C2" s="170"/>
      <c r="D2" s="170"/>
      <c r="E2" s="170"/>
      <c r="F2" s="170"/>
      <c r="G2" s="170"/>
      <c r="H2" s="170"/>
      <c r="I2" s="170"/>
      <c r="J2" s="171"/>
      <c r="K2" s="1"/>
      <c r="L2" s="1"/>
      <c r="M2" s="1"/>
      <c r="N2" s="1"/>
      <c r="O2" s="1"/>
      <c r="P2" s="1"/>
    </row>
    <row r="3" spans="1:16" ht="15" customHeight="1" x14ac:dyDescent="0.2">
      <c r="A3" s="172"/>
      <c r="B3" s="173"/>
      <c r="C3" s="173"/>
      <c r="D3" s="174" t="s">
        <v>79</v>
      </c>
      <c r="E3" s="176" t="s">
        <v>0</v>
      </c>
      <c r="F3" s="178" t="s">
        <v>95</v>
      </c>
      <c r="G3" s="180" t="s">
        <v>77</v>
      </c>
      <c r="H3" s="182" t="s">
        <v>0</v>
      </c>
      <c r="I3" s="184" t="s">
        <v>72</v>
      </c>
      <c r="J3" s="186" t="s">
        <v>78</v>
      </c>
      <c r="K3" s="193"/>
    </row>
    <row r="4" spans="1:16" ht="25.5" customHeight="1" x14ac:dyDescent="0.2">
      <c r="A4" s="172"/>
      <c r="B4" s="173"/>
      <c r="C4" s="173"/>
      <c r="D4" s="175"/>
      <c r="E4" s="177"/>
      <c r="F4" s="179"/>
      <c r="G4" s="181"/>
      <c r="H4" s="183"/>
      <c r="I4" s="185"/>
      <c r="J4" s="186"/>
      <c r="K4" s="193"/>
    </row>
    <row r="5" spans="1:16" ht="13.35" customHeight="1" x14ac:dyDescent="0.3">
      <c r="A5" s="194" t="s">
        <v>1</v>
      </c>
      <c r="B5" s="195"/>
      <c r="C5" s="195"/>
      <c r="D5" s="42">
        <f>+D6+D7</f>
        <v>6162</v>
      </c>
      <c r="E5" s="48"/>
      <c r="F5" s="44">
        <f>(D5-G5)/G5</f>
        <v>-8.2489577129243596E-2</v>
      </c>
      <c r="G5" s="58">
        <v>6716</v>
      </c>
      <c r="H5" s="3"/>
      <c r="I5" s="71">
        <v>7302</v>
      </c>
      <c r="J5" s="4">
        <f>(G5-I5)/I5</f>
        <v>-8.0251985757326755E-2</v>
      </c>
    </row>
    <row r="6" spans="1:16" ht="13.35" customHeight="1" x14ac:dyDescent="0.3">
      <c r="A6" s="5"/>
      <c r="B6" s="6"/>
      <c r="C6" s="7" t="s">
        <v>2</v>
      </c>
      <c r="D6" s="42">
        <v>3322</v>
      </c>
      <c r="E6" s="49">
        <f>D6/$D$5</f>
        <v>0.53911067835118465</v>
      </c>
      <c r="F6" s="44">
        <f t="shared" ref="F6:F74" si="0">(D6-G6)/G6</f>
        <v>-3.4021517883105555E-2</v>
      </c>
      <c r="G6" s="58">
        <v>3439</v>
      </c>
      <c r="H6" s="8">
        <f>G6/$G$5</f>
        <v>0.51206075044669441</v>
      </c>
      <c r="I6" s="71">
        <v>3665</v>
      </c>
      <c r="J6" s="4">
        <f t="shared" ref="J6:J10" si="1">(G6-I6)/I6</f>
        <v>-6.1664392905866304E-2</v>
      </c>
    </row>
    <row r="7" spans="1:16" ht="13.35" customHeight="1" x14ac:dyDescent="0.3">
      <c r="A7" s="5"/>
      <c r="B7" s="6"/>
      <c r="C7" s="7" t="s">
        <v>3</v>
      </c>
      <c r="D7" s="42">
        <f>SUM(D8:D10)</f>
        <v>2840</v>
      </c>
      <c r="E7" s="49">
        <f t="shared" ref="E7:E10" si="2">D7/$D$5</f>
        <v>0.4608893216488153</v>
      </c>
      <c r="F7" s="44">
        <f t="shared" si="0"/>
        <v>-0.13335367714372903</v>
      </c>
      <c r="G7" s="58">
        <f>SUM(G8:G10)</f>
        <v>3277</v>
      </c>
      <c r="H7" s="8">
        <f>G7/$G$5</f>
        <v>0.48793924955330553</v>
      </c>
      <c r="I7" s="71">
        <v>3637</v>
      </c>
      <c r="J7" s="4">
        <f t="shared" si="1"/>
        <v>-9.8982678031344515E-2</v>
      </c>
    </row>
    <row r="8" spans="1:16" ht="13.35" customHeight="1" x14ac:dyDescent="0.3">
      <c r="A8" s="5"/>
      <c r="B8" s="6"/>
      <c r="C8" s="9" t="s">
        <v>4</v>
      </c>
      <c r="D8" s="37">
        <v>888</v>
      </c>
      <c r="E8" s="49">
        <f t="shared" si="2"/>
        <v>0.14410905550146055</v>
      </c>
      <c r="F8" s="44">
        <f t="shared" si="0"/>
        <v>-7.82122905027933E-3</v>
      </c>
      <c r="G8" s="59">
        <v>895</v>
      </c>
      <c r="H8" s="8">
        <f>G8/$G$5</f>
        <v>0.13326384752829065</v>
      </c>
      <c r="I8" s="72">
        <v>898</v>
      </c>
      <c r="J8" s="4">
        <f t="shared" si="1"/>
        <v>-3.3407572383073497E-3</v>
      </c>
    </row>
    <row r="9" spans="1:16" ht="13.35" customHeight="1" x14ac:dyDescent="0.3">
      <c r="A9" s="5"/>
      <c r="B9" s="6"/>
      <c r="C9" s="9" t="s">
        <v>5</v>
      </c>
      <c r="D9" s="43">
        <v>1103</v>
      </c>
      <c r="E9" s="49">
        <f t="shared" si="2"/>
        <v>0.17900032456994483</v>
      </c>
      <c r="F9" s="45">
        <f t="shared" si="0"/>
        <v>-9.0684253915910965E-2</v>
      </c>
      <c r="G9" s="60">
        <v>1213</v>
      </c>
      <c r="H9" s="10">
        <f>G9/$G$5</f>
        <v>0.18061346039309112</v>
      </c>
      <c r="I9" s="73">
        <v>1240</v>
      </c>
      <c r="J9" s="4">
        <f t="shared" si="1"/>
        <v>-2.1774193548387097E-2</v>
      </c>
      <c r="M9" s="101"/>
    </row>
    <row r="10" spans="1:16" ht="13.35" customHeight="1" x14ac:dyDescent="0.3">
      <c r="A10" s="5"/>
      <c r="B10" s="6"/>
      <c r="C10" s="9" t="s">
        <v>6</v>
      </c>
      <c r="D10" s="43">
        <v>849</v>
      </c>
      <c r="E10" s="49">
        <f t="shared" si="2"/>
        <v>0.13777994157740994</v>
      </c>
      <c r="F10" s="45">
        <f t="shared" si="0"/>
        <v>-0.2737382378100941</v>
      </c>
      <c r="G10" s="60">
        <v>1169</v>
      </c>
      <c r="H10" s="10">
        <f>G10/$G$5</f>
        <v>0.17406194163192376</v>
      </c>
      <c r="I10" s="73">
        <v>1499</v>
      </c>
      <c r="J10" s="4">
        <f t="shared" si="1"/>
        <v>-0.2201467645096731</v>
      </c>
    </row>
    <row r="11" spans="1:16" ht="13.35" customHeight="1" x14ac:dyDescent="0.3">
      <c r="A11" s="5"/>
      <c r="B11" s="6"/>
      <c r="C11" s="9"/>
      <c r="D11" s="43"/>
      <c r="E11" s="49"/>
      <c r="F11" s="45"/>
      <c r="G11" s="60"/>
      <c r="H11" s="10"/>
      <c r="I11" s="73"/>
      <c r="J11" s="4"/>
    </row>
    <row r="12" spans="1:16" ht="13.35" customHeight="1" x14ac:dyDescent="0.3">
      <c r="A12" s="98" t="s">
        <v>7</v>
      </c>
      <c r="B12" s="96"/>
      <c r="C12" s="99"/>
      <c r="D12" s="46">
        <v>62588</v>
      </c>
      <c r="E12" s="49"/>
      <c r="F12" s="45">
        <f t="shared" ref="F12:F14" si="3">(D12-G12)/G12</f>
        <v>-4.983983847216529E-2</v>
      </c>
      <c r="G12" s="62">
        <v>65871</v>
      </c>
      <c r="H12" s="11"/>
      <c r="I12" s="75">
        <v>69922.5</v>
      </c>
      <c r="J12" s="4">
        <f t="shared" ref="J12:J17" si="4">(G12-I12)/I12</f>
        <v>-5.7942722299688942E-2</v>
      </c>
    </row>
    <row r="13" spans="1:16" ht="13.35" customHeight="1" x14ac:dyDescent="0.3">
      <c r="A13" s="98" t="s">
        <v>8</v>
      </c>
      <c r="B13" s="96"/>
      <c r="C13" s="99"/>
      <c r="D13" s="47">
        <f>+D12/30</f>
        <v>2086.2666666666669</v>
      </c>
      <c r="E13" s="49"/>
      <c r="F13" s="45">
        <f t="shared" si="3"/>
        <v>-4.9839838472165117E-2</v>
      </c>
      <c r="G13" s="11">
        <v>2195.6999999999998</v>
      </c>
      <c r="H13" s="11"/>
      <c r="I13" s="76">
        <v>2330.8000000000002</v>
      </c>
      <c r="J13" s="4">
        <f t="shared" si="4"/>
        <v>-5.7962931182426784E-2</v>
      </c>
    </row>
    <row r="14" spans="1:16" ht="13.35" customHeight="1" x14ac:dyDescent="0.3">
      <c r="A14" s="98"/>
      <c r="B14" s="96"/>
      <c r="C14" s="97" t="s">
        <v>87</v>
      </c>
      <c r="D14" s="43">
        <v>43883</v>
      </c>
      <c r="E14" s="49"/>
      <c r="F14" s="45">
        <f t="shared" si="3"/>
        <v>-3.5082511516430839E-2</v>
      </c>
      <c r="G14" s="94">
        <v>45478.5</v>
      </c>
      <c r="H14" s="10">
        <f>+G14/G12</f>
        <v>0.69041763446736804</v>
      </c>
      <c r="I14" s="95">
        <v>48251</v>
      </c>
      <c r="J14" s="4">
        <f t="shared" si="4"/>
        <v>-5.7459949016600689E-2</v>
      </c>
    </row>
    <row r="15" spans="1:16" ht="13.35" customHeight="1" x14ac:dyDescent="0.3">
      <c r="A15" s="98"/>
      <c r="B15" s="96"/>
      <c r="C15" s="97" t="s">
        <v>88</v>
      </c>
      <c r="D15" s="36">
        <v>13.21</v>
      </c>
      <c r="E15" s="49">
        <f t="shared" ref="E15" si="5">D15/$D$5</f>
        <v>2.1437844855566376E-3</v>
      </c>
      <c r="F15" s="45">
        <f t="shared" ref="F15" si="6">(D15-G15)/G15</f>
        <v>-7.5642965204234392E-4</v>
      </c>
      <c r="G15" s="61">
        <v>13.22</v>
      </c>
      <c r="H15" s="11"/>
      <c r="I15" s="100">
        <v>13.17</v>
      </c>
      <c r="J15" s="4">
        <f t="shared" si="4"/>
        <v>3.7965072133637596E-3</v>
      </c>
    </row>
    <row r="16" spans="1:16" ht="13.35" customHeight="1" x14ac:dyDescent="0.3">
      <c r="A16" s="98"/>
      <c r="B16" s="96"/>
      <c r="C16" s="97" t="s">
        <v>89</v>
      </c>
      <c r="D16" s="43">
        <v>18705</v>
      </c>
      <c r="E16" s="49"/>
      <c r="F16" s="45"/>
      <c r="G16" s="94">
        <v>20392.5</v>
      </c>
      <c r="H16" s="10">
        <f>+G16/G12</f>
        <v>0.30958236553263196</v>
      </c>
      <c r="I16" s="95">
        <v>21671.5</v>
      </c>
      <c r="J16" s="4">
        <f t="shared" si="4"/>
        <v>-5.901760376531389E-2</v>
      </c>
    </row>
    <row r="17" spans="1:10" ht="13.35" customHeight="1" x14ac:dyDescent="0.3">
      <c r="A17" s="98"/>
      <c r="B17" s="96"/>
      <c r="C17" s="97" t="s">
        <v>90</v>
      </c>
      <c r="D17" s="36">
        <v>6.59</v>
      </c>
      <c r="E17" s="49">
        <f t="shared" ref="E17" si="7">D17/$D$5</f>
        <v>1.0694579681921454E-3</v>
      </c>
      <c r="F17" s="45">
        <f t="shared" ref="F17" si="8">(D17-G17)/G17</f>
        <v>5.948553054662381E-2</v>
      </c>
      <c r="G17" s="61">
        <v>6.22</v>
      </c>
      <c r="H17" s="11"/>
      <c r="I17" s="74">
        <v>5.96</v>
      </c>
      <c r="J17" s="4">
        <f t="shared" si="4"/>
        <v>4.3624161073825468E-2</v>
      </c>
    </row>
    <row r="18" spans="1:10" ht="13.35" customHeight="1" x14ac:dyDescent="0.3">
      <c r="A18" s="5"/>
      <c r="B18" s="6"/>
      <c r="C18" s="9"/>
      <c r="D18" s="43"/>
      <c r="E18" s="49"/>
      <c r="F18" s="45"/>
      <c r="G18" s="60"/>
      <c r="H18" s="10"/>
      <c r="I18" s="73"/>
      <c r="J18" s="4"/>
    </row>
    <row r="19" spans="1:10" ht="13.35" customHeight="1" x14ac:dyDescent="0.3">
      <c r="A19" s="12" t="s">
        <v>9</v>
      </c>
      <c r="B19" s="6"/>
      <c r="C19" s="6"/>
      <c r="D19" s="39"/>
      <c r="E19" s="49"/>
      <c r="F19" s="45"/>
      <c r="G19" s="63"/>
      <c r="H19" s="14"/>
      <c r="I19" s="78"/>
      <c r="J19" s="15"/>
    </row>
    <row r="20" spans="1:10" ht="13.35" customHeight="1" x14ac:dyDescent="0.3">
      <c r="A20" s="5"/>
      <c r="B20" s="13" t="s">
        <v>10</v>
      </c>
      <c r="C20" s="6"/>
      <c r="D20" s="39"/>
      <c r="E20" s="49"/>
      <c r="F20" s="45"/>
      <c r="G20" s="63"/>
      <c r="H20" s="14"/>
      <c r="I20" s="78"/>
      <c r="J20" s="15"/>
    </row>
    <row r="21" spans="1:10" ht="13.35" customHeight="1" x14ac:dyDescent="0.3">
      <c r="A21" s="5"/>
      <c r="B21" s="6"/>
      <c r="C21" s="7" t="s">
        <v>11</v>
      </c>
      <c r="D21" s="42">
        <v>1540</v>
      </c>
      <c r="E21" s="49">
        <f t="shared" ref="E21" si="9">D21/$D$5</f>
        <v>0.24991885751379422</v>
      </c>
      <c r="F21" s="45">
        <f t="shared" si="0"/>
        <v>9.1743119266055051E-3</v>
      </c>
      <c r="G21" s="58">
        <v>1526</v>
      </c>
      <c r="H21" s="3"/>
      <c r="I21" s="71">
        <v>1498</v>
      </c>
      <c r="J21" s="4">
        <f>(G21-I21)/I21</f>
        <v>1.8691588785046728E-2</v>
      </c>
    </row>
    <row r="22" spans="1:10" ht="13.35" customHeight="1" x14ac:dyDescent="0.3">
      <c r="A22" s="5"/>
      <c r="B22" s="6"/>
      <c r="C22" s="7" t="s">
        <v>12</v>
      </c>
      <c r="D22" s="42">
        <v>12915</v>
      </c>
      <c r="E22" s="49">
        <f>D22/D12</f>
        <v>0.20634945996037579</v>
      </c>
      <c r="F22" s="45">
        <f t="shared" si="0"/>
        <v>3.0232929164007657E-2</v>
      </c>
      <c r="G22" s="58">
        <v>12536</v>
      </c>
      <c r="H22" s="105">
        <f>G22/G12</f>
        <v>0.19031136615506064</v>
      </c>
      <c r="I22" s="71">
        <v>11889</v>
      </c>
      <c r="J22" s="4">
        <f>(G22-I22)/I22</f>
        <v>5.4420052149045335E-2</v>
      </c>
    </row>
    <row r="23" spans="1:10" ht="13.35" customHeight="1" x14ac:dyDescent="0.3">
      <c r="A23" s="5"/>
      <c r="B23" s="6"/>
      <c r="C23" s="7" t="s">
        <v>8</v>
      </c>
      <c r="D23" s="70">
        <f>+D22/30</f>
        <v>430.5</v>
      </c>
      <c r="E23" s="49"/>
      <c r="F23" s="45">
        <f t="shared" si="0"/>
        <v>3.022471103453226E-2</v>
      </c>
      <c r="G23" s="61">
        <v>417.87</v>
      </c>
      <c r="H23" s="8"/>
      <c r="I23" s="74">
        <v>396.3</v>
      </c>
      <c r="J23" s="4">
        <f>(G23-I23)/I23</f>
        <v>5.442846328538984E-2</v>
      </c>
    </row>
    <row r="24" spans="1:10" ht="13.35" customHeight="1" x14ac:dyDescent="0.3">
      <c r="A24" s="5"/>
      <c r="B24" s="16" t="s">
        <v>13</v>
      </c>
      <c r="C24" s="6"/>
      <c r="D24" s="39"/>
      <c r="E24" s="49"/>
      <c r="F24" s="45"/>
      <c r="G24" s="63"/>
      <c r="H24" s="8"/>
      <c r="I24" s="78"/>
      <c r="J24" s="4"/>
    </row>
    <row r="25" spans="1:10" ht="13.35" customHeight="1" x14ac:dyDescent="0.3">
      <c r="A25" s="5"/>
      <c r="B25" s="6"/>
      <c r="C25" s="7" t="s">
        <v>14</v>
      </c>
      <c r="D25" s="42">
        <v>315</v>
      </c>
      <c r="E25" s="49">
        <f t="shared" ref="E25" si="10">D25/$D$5</f>
        <v>5.1119766309639728E-2</v>
      </c>
      <c r="F25" s="45">
        <f t="shared" si="0"/>
        <v>-0.57999999999999996</v>
      </c>
      <c r="G25" s="58">
        <f>738+12</f>
        <v>750</v>
      </c>
      <c r="H25" s="105">
        <f t="shared" ref="H25" si="11">G25/$D$5</f>
        <v>0.12171372930866602</v>
      </c>
      <c r="I25" s="71">
        <v>1032</v>
      </c>
      <c r="J25" s="4">
        <f>(G25-I25)/I25</f>
        <v>-0.27325581395348836</v>
      </c>
    </row>
    <row r="26" spans="1:10" ht="13.35" customHeight="1" x14ac:dyDescent="0.3">
      <c r="A26" s="5"/>
      <c r="B26" s="6"/>
      <c r="C26" s="7" t="s">
        <v>15</v>
      </c>
      <c r="D26" s="42">
        <v>1581</v>
      </c>
      <c r="E26" s="49">
        <f>D26/D12</f>
        <v>2.526043330989966E-2</v>
      </c>
      <c r="F26" s="45">
        <f t="shared" si="0"/>
        <v>-0.57229811984309487</v>
      </c>
      <c r="G26" s="58">
        <f>3653.5+43</f>
        <v>3696.5</v>
      </c>
      <c r="H26" s="105">
        <f>G26/G12</f>
        <v>5.6117259492037469E-2</v>
      </c>
      <c r="I26" s="71">
        <v>4921</v>
      </c>
      <c r="J26" s="4">
        <f>(G26-I26)/I26</f>
        <v>-0.2488315383052225</v>
      </c>
    </row>
    <row r="27" spans="1:10" ht="13.35" customHeight="1" x14ac:dyDescent="0.3">
      <c r="A27" s="5"/>
      <c r="B27" s="6"/>
      <c r="C27" s="7" t="s">
        <v>8</v>
      </c>
      <c r="D27" s="70">
        <f>+D26/30</f>
        <v>52.7</v>
      </c>
      <c r="E27" s="49"/>
      <c r="F27" s="45">
        <f t="shared" si="0"/>
        <v>-0.57229811984309475</v>
      </c>
      <c r="G27" s="85">
        <f>+G26/30</f>
        <v>123.21666666666667</v>
      </c>
      <c r="H27" s="8"/>
      <c r="I27" s="74">
        <v>164</v>
      </c>
      <c r="J27" s="4">
        <f>(G27-I27)/I27</f>
        <v>-0.24867886178861787</v>
      </c>
    </row>
    <row r="28" spans="1:10" ht="13.35" customHeight="1" x14ac:dyDescent="0.3">
      <c r="A28" s="5"/>
      <c r="B28" s="102" t="s">
        <v>91</v>
      </c>
      <c r="C28" s="6"/>
      <c r="D28" s="39"/>
      <c r="E28" s="49"/>
      <c r="F28" s="45"/>
      <c r="G28" s="63"/>
      <c r="H28" s="8"/>
      <c r="I28" s="78"/>
      <c r="J28" s="4"/>
    </row>
    <row r="29" spans="1:10" ht="13.35" customHeight="1" x14ac:dyDescent="0.3">
      <c r="A29" s="5"/>
      <c r="B29" s="6"/>
      <c r="C29" s="7" t="s">
        <v>16</v>
      </c>
      <c r="D29" s="36">
        <v>546</v>
      </c>
      <c r="E29" s="49">
        <f t="shared" ref="E29" si="12">D29/$D$5</f>
        <v>8.8607594936708861E-2</v>
      </c>
      <c r="F29" s="45">
        <f t="shared" si="0"/>
        <v>0.10303030303030303</v>
      </c>
      <c r="G29" s="61">
        <v>495</v>
      </c>
      <c r="H29" s="105">
        <f t="shared" ref="H29" si="13">G29/$D$5</f>
        <v>8.0331061343719576E-2</v>
      </c>
      <c r="I29" s="74">
        <v>456</v>
      </c>
      <c r="J29" s="4">
        <f>(G29-I29)/I29</f>
        <v>8.5526315789473686E-2</v>
      </c>
    </row>
    <row r="30" spans="1:10" ht="13.35" customHeight="1" x14ac:dyDescent="0.3">
      <c r="A30" s="5"/>
      <c r="B30" s="6"/>
      <c r="C30" s="7" t="s">
        <v>15</v>
      </c>
      <c r="D30" s="42">
        <v>2040.5</v>
      </c>
      <c r="E30" s="49">
        <f>D30/D12</f>
        <v>3.2602096248482135E-2</v>
      </c>
      <c r="F30" s="45">
        <f t="shared" si="0"/>
        <v>0.19537199765670768</v>
      </c>
      <c r="G30" s="58">
        <v>1707</v>
      </c>
      <c r="H30" s="105">
        <f>G30/G12</f>
        <v>2.5914287015530356E-2</v>
      </c>
      <c r="I30" s="71">
        <v>1589</v>
      </c>
      <c r="J30" s="4">
        <f>(G30-I30)/I30</f>
        <v>7.426054122089365E-2</v>
      </c>
    </row>
    <row r="31" spans="1:10" ht="13.35" customHeight="1" x14ac:dyDescent="0.3">
      <c r="A31" s="5"/>
      <c r="B31" s="6"/>
      <c r="C31" s="7" t="s">
        <v>8</v>
      </c>
      <c r="D31" s="70">
        <f>+D30/30</f>
        <v>68.016666666666666</v>
      </c>
      <c r="E31" s="49"/>
      <c r="F31" s="45">
        <f t="shared" si="0"/>
        <v>0.19537199765670768</v>
      </c>
      <c r="G31" s="61">
        <v>56.9</v>
      </c>
      <c r="H31" s="14"/>
      <c r="I31" s="74">
        <v>53</v>
      </c>
      <c r="J31" s="4">
        <f>(G31-I31)/I31</f>
        <v>7.3584905660377328E-2</v>
      </c>
    </row>
    <row r="32" spans="1:10" ht="13.35" customHeight="1" x14ac:dyDescent="0.3">
      <c r="A32" s="5"/>
      <c r="B32" s="104" t="s">
        <v>92</v>
      </c>
      <c r="C32" s="6"/>
      <c r="D32" s="39"/>
      <c r="E32" s="49"/>
      <c r="F32" s="45"/>
      <c r="G32" s="63"/>
      <c r="H32" s="14"/>
      <c r="I32" s="78"/>
      <c r="J32" s="4"/>
    </row>
    <row r="33" spans="1:10" ht="13.35" customHeight="1" x14ac:dyDescent="0.3">
      <c r="A33" s="5"/>
      <c r="B33" s="103"/>
      <c r="C33" s="7" t="s">
        <v>16</v>
      </c>
      <c r="D33" s="36"/>
      <c r="E33" s="49">
        <f t="shared" ref="E33" si="14">D33/$D$5</f>
        <v>0</v>
      </c>
      <c r="F33" s="45" t="e">
        <f t="shared" si="0"/>
        <v>#DIV/0!</v>
      </c>
      <c r="G33" s="61">
        <v>0</v>
      </c>
      <c r="H33" s="14"/>
      <c r="I33" s="74">
        <v>45</v>
      </c>
      <c r="J33" s="4">
        <f>(G33-I33)/I33</f>
        <v>-1</v>
      </c>
    </row>
    <row r="34" spans="1:10" ht="13.35" customHeight="1" x14ac:dyDescent="0.3">
      <c r="A34" s="5"/>
      <c r="B34" s="103"/>
      <c r="C34" s="7" t="s">
        <v>15</v>
      </c>
      <c r="D34" s="36"/>
      <c r="E34" s="49" t="e">
        <f>D34/#REF!</f>
        <v>#REF!</v>
      </c>
      <c r="F34" s="45" t="e">
        <f t="shared" si="0"/>
        <v>#DIV/0!</v>
      </c>
      <c r="G34" s="61">
        <v>0</v>
      </c>
      <c r="H34" s="17" t="e">
        <f>G34/#REF!</f>
        <v>#REF!</v>
      </c>
      <c r="I34" s="74">
        <v>171</v>
      </c>
      <c r="J34" s="4">
        <f>(G34-I34)/I34</f>
        <v>-1</v>
      </c>
    </row>
    <row r="35" spans="1:10" ht="13.35" customHeight="1" x14ac:dyDescent="0.3">
      <c r="A35" s="5"/>
      <c r="B35" s="103"/>
      <c r="C35" s="7" t="s">
        <v>8</v>
      </c>
      <c r="D35" s="70">
        <f>+D34/30</f>
        <v>0</v>
      </c>
      <c r="E35" s="49"/>
      <c r="F35" s="45" t="e">
        <f t="shared" si="0"/>
        <v>#DIV/0!</v>
      </c>
      <c r="G35" s="61">
        <v>0</v>
      </c>
      <c r="H35" s="10"/>
      <c r="I35" s="74">
        <v>5.7</v>
      </c>
      <c r="J35" s="4">
        <f>(G35-I35)/I35</f>
        <v>-1</v>
      </c>
    </row>
    <row r="36" spans="1:10" ht="13.35" customHeight="1" x14ac:dyDescent="0.3">
      <c r="A36" s="5"/>
      <c r="B36" s="104" t="s">
        <v>93</v>
      </c>
      <c r="C36" s="6"/>
      <c r="D36" s="39"/>
      <c r="E36" s="49"/>
      <c r="F36" s="45"/>
      <c r="G36" s="63"/>
      <c r="H36" s="14"/>
      <c r="I36" s="78"/>
      <c r="J36" s="4"/>
    </row>
    <row r="37" spans="1:10" ht="13.35" customHeight="1" x14ac:dyDescent="0.2">
      <c r="A37" s="5"/>
      <c r="B37" s="103"/>
      <c r="C37" s="7" t="s">
        <v>16</v>
      </c>
      <c r="D37" s="36">
        <v>16</v>
      </c>
      <c r="E37" s="49">
        <f t="shared" ref="E37" si="15">D37/$D$5</f>
        <v>2.596559558584875E-3</v>
      </c>
      <c r="F37" s="45">
        <f t="shared" si="0"/>
        <v>-0.6097560975609756</v>
      </c>
      <c r="G37" s="61">
        <v>41</v>
      </c>
      <c r="H37" s="105">
        <f t="shared" ref="H37" si="16">G37/$D$5</f>
        <v>6.6536838688737426E-3</v>
      </c>
      <c r="I37" s="74">
        <v>38</v>
      </c>
      <c r="J37" s="4">
        <f>(G37-I37)/I37</f>
        <v>7.8947368421052627E-2</v>
      </c>
    </row>
    <row r="38" spans="1:10" ht="13.35" customHeight="1" x14ac:dyDescent="0.2">
      <c r="A38" s="5"/>
      <c r="B38" s="103"/>
      <c r="C38" s="7" t="s">
        <v>15</v>
      </c>
      <c r="D38" s="36">
        <v>15.5</v>
      </c>
      <c r="E38" s="49">
        <f>D38/D12</f>
        <v>2.4765130695980061E-4</v>
      </c>
      <c r="F38" s="45">
        <f t="shared" si="0"/>
        <v>-0.82386363636363635</v>
      </c>
      <c r="G38" s="61">
        <v>88</v>
      </c>
      <c r="H38" s="105">
        <f>G38/G12</f>
        <v>1.3359444975786007E-3</v>
      </c>
      <c r="I38" s="74">
        <v>66</v>
      </c>
      <c r="J38" s="4">
        <f>(G38-I38)/I38</f>
        <v>0.33333333333333331</v>
      </c>
    </row>
    <row r="39" spans="1:10" ht="13.35" customHeight="1" x14ac:dyDescent="0.2">
      <c r="A39" s="5"/>
      <c r="B39" s="103"/>
      <c r="C39" s="7" t="s">
        <v>8</v>
      </c>
      <c r="D39" s="70">
        <f>+D38/30</f>
        <v>0.51666666666666672</v>
      </c>
      <c r="E39" s="49"/>
      <c r="F39" s="45">
        <f t="shared" si="0"/>
        <v>-0.82366325369738347</v>
      </c>
      <c r="G39" s="61">
        <v>2.93</v>
      </c>
      <c r="H39" s="18"/>
      <c r="I39" s="74">
        <v>2.2000000000000002</v>
      </c>
      <c r="J39" s="4">
        <f>(G39-I39)/I39</f>
        <v>0.33181818181818179</v>
      </c>
    </row>
    <row r="40" spans="1:10" ht="13.35" customHeight="1" x14ac:dyDescent="0.2">
      <c r="A40" s="5"/>
      <c r="B40" s="104" t="s">
        <v>94</v>
      </c>
      <c r="C40" s="6"/>
      <c r="D40" s="39"/>
      <c r="E40" s="49"/>
      <c r="F40" s="45"/>
      <c r="G40" s="63"/>
      <c r="H40" s="14"/>
      <c r="I40" s="78"/>
      <c r="J40" s="4"/>
    </row>
    <row r="41" spans="1:10" ht="13.35" customHeight="1" x14ac:dyDescent="0.2">
      <c r="A41" s="5"/>
      <c r="B41" s="6"/>
      <c r="C41" s="7" t="s">
        <v>11</v>
      </c>
      <c r="D41" s="36">
        <v>21</v>
      </c>
      <c r="E41" s="49">
        <f t="shared" ref="E41" si="17">D41/$D$5</f>
        <v>3.4079844206426485E-3</v>
      </c>
      <c r="F41" s="45">
        <f t="shared" si="0"/>
        <v>-0.22222222222222221</v>
      </c>
      <c r="G41" s="61">
        <v>27</v>
      </c>
      <c r="H41" s="105">
        <f t="shared" ref="H41" si="18">G41/$D$5</f>
        <v>4.3816942551119769E-3</v>
      </c>
      <c r="I41" s="74">
        <v>18</v>
      </c>
      <c r="J41" s="4">
        <f>(G41-I41)/I41</f>
        <v>0.5</v>
      </c>
    </row>
    <row r="42" spans="1:10" ht="13.35" customHeight="1" x14ac:dyDescent="0.2">
      <c r="A42" s="5"/>
      <c r="B42" s="6"/>
      <c r="C42" s="7" t="s">
        <v>15</v>
      </c>
      <c r="D42" s="36">
        <v>69</v>
      </c>
      <c r="E42" s="49">
        <f>D42/D12</f>
        <v>1.1024477535629834E-3</v>
      </c>
      <c r="F42" s="45">
        <f t="shared" si="0"/>
        <v>-0.25806451612903225</v>
      </c>
      <c r="G42" s="61">
        <v>93</v>
      </c>
      <c r="H42" s="105">
        <f>G42/G12</f>
        <v>1.411850434941021E-3</v>
      </c>
      <c r="I42" s="74">
        <v>60</v>
      </c>
      <c r="J42" s="4">
        <f>(G42-I42)/I42</f>
        <v>0.55000000000000004</v>
      </c>
    </row>
    <row r="43" spans="1:10" ht="13.35" customHeight="1" x14ac:dyDescent="0.2">
      <c r="A43" s="5"/>
      <c r="B43" s="6"/>
      <c r="C43" s="7" t="s">
        <v>8</v>
      </c>
      <c r="D43" s="70">
        <f>+D42/30</f>
        <v>2.2999999999999998</v>
      </c>
      <c r="E43" s="49"/>
      <c r="F43" s="45">
        <f t="shared" si="0"/>
        <v>-0.25806451612903236</v>
      </c>
      <c r="G43" s="61">
        <v>3.1</v>
      </c>
      <c r="H43" s="14"/>
      <c r="I43" s="74">
        <v>2</v>
      </c>
      <c r="J43" s="4">
        <f>(G43-I43)/I43</f>
        <v>0.55000000000000004</v>
      </c>
    </row>
    <row r="44" spans="1:10" ht="13.35" customHeight="1" x14ac:dyDescent="0.2">
      <c r="A44" s="5"/>
      <c r="B44" s="6"/>
      <c r="C44" s="7"/>
      <c r="D44" s="36"/>
      <c r="E44" s="49"/>
      <c r="F44" s="45"/>
      <c r="G44" s="61"/>
      <c r="H44" s="3"/>
      <c r="I44" s="74"/>
      <c r="J44" s="4"/>
    </row>
    <row r="45" spans="1:10" ht="13.35" customHeight="1" x14ac:dyDescent="0.2">
      <c r="A45" s="12" t="s">
        <v>84</v>
      </c>
      <c r="B45" s="6"/>
      <c r="C45" s="6"/>
      <c r="D45" s="39"/>
      <c r="E45" s="49"/>
      <c r="F45" s="45"/>
      <c r="G45" s="63"/>
      <c r="H45" s="14"/>
      <c r="I45" s="78"/>
      <c r="J45" s="4"/>
    </row>
    <row r="46" spans="1:10" ht="13.35" customHeight="1" x14ac:dyDescent="0.2">
      <c r="A46" s="5"/>
      <c r="B46" s="6"/>
      <c r="C46" s="7" t="s">
        <v>17</v>
      </c>
      <c r="D46" s="42">
        <v>1476</v>
      </c>
      <c r="E46" s="49">
        <f t="shared" ref="E46:E52" si="19">D46/$D$5</f>
        <v>0.23953261927945471</v>
      </c>
      <c r="F46" s="45">
        <f t="shared" si="0"/>
        <v>-7.3446327683615822E-2</v>
      </c>
      <c r="G46" s="58">
        <v>1593</v>
      </c>
      <c r="H46" s="10">
        <f t="shared" ref="H46:J52" si="20">G46/$G$5</f>
        <v>0.23719475878499108</v>
      </c>
      <c r="I46" s="71">
        <v>1733</v>
      </c>
      <c r="J46" s="4">
        <f>(G46-I46)/I46</f>
        <v>-8.0784766301211772E-2</v>
      </c>
    </row>
    <row r="47" spans="1:10" ht="13.35" customHeight="1" x14ac:dyDescent="0.2">
      <c r="A47" s="5"/>
      <c r="B47" s="6"/>
      <c r="C47" s="7" t="s">
        <v>18</v>
      </c>
      <c r="D47" s="36">
        <v>429</v>
      </c>
      <c r="E47" s="49">
        <f t="shared" si="19"/>
        <v>6.9620253164556958E-2</v>
      </c>
      <c r="F47" s="45">
        <f t="shared" si="0"/>
        <v>0.14095744680851063</v>
      </c>
      <c r="G47" s="61">
        <v>376</v>
      </c>
      <c r="H47" s="10">
        <f t="shared" si="20"/>
        <v>5.598570577724836E-2</v>
      </c>
      <c r="I47" s="74">
        <v>382</v>
      </c>
      <c r="J47" s="4">
        <f>(G47-I47)/I47</f>
        <v>-1.5706806282722512E-2</v>
      </c>
    </row>
    <row r="48" spans="1:10" ht="13.35" customHeight="1" x14ac:dyDescent="0.2">
      <c r="A48" s="5"/>
      <c r="B48" s="6"/>
      <c r="C48" s="7" t="s">
        <v>19</v>
      </c>
      <c r="D48" s="42">
        <v>3182</v>
      </c>
      <c r="E48" s="49">
        <f t="shared" si="19"/>
        <v>0.51639078221356705</v>
      </c>
      <c r="F48" s="45">
        <f t="shared" si="0"/>
        <v>-1.547029702970297E-2</v>
      </c>
      <c r="G48" s="58">
        <v>3232</v>
      </c>
      <c r="H48" s="10">
        <f t="shared" si="20"/>
        <v>0.48123883263847528</v>
      </c>
      <c r="I48" s="71">
        <v>3656</v>
      </c>
      <c r="J48" s="4">
        <f>(G48-I48)/I48</f>
        <v>-0.11597374179431072</v>
      </c>
    </row>
    <row r="49" spans="1:13" ht="13.35" customHeight="1" x14ac:dyDescent="0.2">
      <c r="A49" s="5"/>
      <c r="B49" s="6"/>
      <c r="C49" s="7" t="s">
        <v>20</v>
      </c>
      <c r="D49" s="36">
        <v>691</v>
      </c>
      <c r="E49" s="49">
        <f t="shared" si="19"/>
        <v>0.1121389159363843</v>
      </c>
      <c r="F49" s="45">
        <f t="shared" si="0"/>
        <v>-5.4719562243502051E-2</v>
      </c>
      <c r="G49" s="61">
        <v>731</v>
      </c>
      <c r="H49" s="10">
        <f t="shared" si="20"/>
        <v>0.10884455032757594</v>
      </c>
      <c r="I49" s="74">
        <v>458</v>
      </c>
      <c r="J49" s="4">
        <f>(G49-I49)/I49</f>
        <v>0.59606986899563319</v>
      </c>
    </row>
    <row r="50" spans="1:13" ht="13.35" customHeight="1" x14ac:dyDescent="0.2">
      <c r="A50" s="5"/>
      <c r="B50" s="6"/>
      <c r="C50" s="7" t="s">
        <v>21</v>
      </c>
      <c r="D50" s="42">
        <v>343</v>
      </c>
      <c r="E50" s="49">
        <f t="shared" si="19"/>
        <v>5.5663745537163259E-2</v>
      </c>
      <c r="F50" s="45">
        <f t="shared" si="0"/>
        <v>-0.54266666666666663</v>
      </c>
      <c r="G50" s="58">
        <f>738+12</f>
        <v>750</v>
      </c>
      <c r="H50" s="10">
        <f t="shared" si="20"/>
        <v>0.11167361524717094</v>
      </c>
      <c r="I50" s="71">
        <v>1045</v>
      </c>
      <c r="J50" s="4">
        <f>(G50-I50)/I50</f>
        <v>-0.28229665071770332</v>
      </c>
    </row>
    <row r="51" spans="1:13" ht="13.35" customHeight="1" x14ac:dyDescent="0.2">
      <c r="A51" s="5"/>
      <c r="B51" s="6"/>
      <c r="C51" s="7" t="s">
        <v>80</v>
      </c>
      <c r="D51" s="42">
        <v>1</v>
      </c>
      <c r="E51" s="49">
        <f t="shared" si="19"/>
        <v>1.6228497241155469E-4</v>
      </c>
      <c r="F51" s="45"/>
      <c r="G51" s="91" t="s">
        <v>86</v>
      </c>
      <c r="H51" s="92" t="s">
        <v>86</v>
      </c>
      <c r="I51" s="93" t="s">
        <v>86</v>
      </c>
      <c r="J51" s="90" t="s">
        <v>86</v>
      </c>
    </row>
    <row r="52" spans="1:13" ht="13.35" customHeight="1" x14ac:dyDescent="0.2">
      <c r="A52" s="5"/>
      <c r="B52" s="6"/>
      <c r="C52" s="7" t="s">
        <v>22</v>
      </c>
      <c r="D52" s="36">
        <v>40</v>
      </c>
      <c r="E52" s="49">
        <f t="shared" si="19"/>
        <v>6.4913988964621873E-3</v>
      </c>
      <c r="F52" s="45">
        <f t="shared" si="0"/>
        <v>0.17647058823529413</v>
      </c>
      <c r="G52" s="61">
        <v>34</v>
      </c>
      <c r="H52" s="19">
        <f t="shared" si="20"/>
        <v>5.0625372245384154E-3</v>
      </c>
      <c r="I52" s="74">
        <v>28</v>
      </c>
      <c r="J52" s="89">
        <f t="shared" si="20"/>
        <v>4.1691483025610484E-3</v>
      </c>
      <c r="M52" s="101"/>
    </row>
    <row r="53" spans="1:13" ht="13.35" customHeight="1" x14ac:dyDescent="0.2">
      <c r="A53" s="12" t="s">
        <v>85</v>
      </c>
      <c r="B53" s="6"/>
      <c r="C53" s="6"/>
      <c r="D53" s="39"/>
      <c r="E53" s="49"/>
      <c r="F53" s="45"/>
      <c r="G53" s="63"/>
      <c r="H53" s="14"/>
      <c r="I53" s="78"/>
      <c r="J53" s="4"/>
    </row>
    <row r="54" spans="1:13" ht="13.35" customHeight="1" x14ac:dyDescent="0.2">
      <c r="A54" s="5"/>
      <c r="B54" s="6"/>
      <c r="C54" s="7" t="s">
        <v>17</v>
      </c>
      <c r="D54" s="88">
        <v>17463.5</v>
      </c>
      <c r="E54" s="49">
        <f t="shared" ref="E54:E58" si="21">D54/$D$5</f>
        <v>2.8340636157091854</v>
      </c>
      <c r="F54" s="45">
        <f t="shared" ref="F54:F58" si="22">(D54-G54)/G54</f>
        <v>-5.8799752081705244E-2</v>
      </c>
      <c r="G54" s="87">
        <v>18554.5</v>
      </c>
      <c r="H54" s="10">
        <f t="shared" ref="H54:H58" si="23">G54/$G$5</f>
        <v>2.7627307921381776</v>
      </c>
      <c r="I54" s="93" t="s">
        <v>86</v>
      </c>
      <c r="J54" s="90" t="s">
        <v>86</v>
      </c>
    </row>
    <row r="55" spans="1:13" ht="13.35" customHeight="1" x14ac:dyDescent="0.2">
      <c r="A55" s="5"/>
      <c r="B55" s="6"/>
      <c r="C55" s="7" t="s">
        <v>18</v>
      </c>
      <c r="D55" s="88">
        <v>4368.5</v>
      </c>
      <c r="E55" s="49">
        <f t="shared" si="21"/>
        <v>0.70894190197987661</v>
      </c>
      <c r="F55" s="45">
        <f t="shared" si="22"/>
        <v>0.14000521920668058</v>
      </c>
      <c r="G55" s="87">
        <v>3832</v>
      </c>
      <c r="H55" s="10">
        <f t="shared" si="23"/>
        <v>0.57057772483621205</v>
      </c>
      <c r="I55" s="93" t="s">
        <v>86</v>
      </c>
      <c r="J55" s="90" t="s">
        <v>86</v>
      </c>
    </row>
    <row r="56" spans="1:13" ht="13.35" customHeight="1" x14ac:dyDescent="0.2">
      <c r="A56" s="5"/>
      <c r="B56" s="6"/>
      <c r="C56" s="7" t="s">
        <v>19</v>
      </c>
      <c r="D56" s="88">
        <v>33073</v>
      </c>
      <c r="E56" s="49">
        <f t="shared" si="21"/>
        <v>5.3672508925673483</v>
      </c>
      <c r="F56" s="45">
        <f t="shared" si="22"/>
        <v>-2.2000768844072507E-2</v>
      </c>
      <c r="G56" s="87">
        <v>33817</v>
      </c>
      <c r="H56" s="10">
        <f t="shared" si="23"/>
        <v>5.0352888624181062</v>
      </c>
      <c r="I56" s="93" t="s">
        <v>86</v>
      </c>
      <c r="J56" s="90" t="s">
        <v>86</v>
      </c>
    </row>
    <row r="57" spans="1:13" ht="13.35" customHeight="1" x14ac:dyDescent="0.2">
      <c r="A57" s="5"/>
      <c r="B57" s="6"/>
      <c r="C57" s="7" t="s">
        <v>20</v>
      </c>
      <c r="D57" s="88">
        <v>5775.5</v>
      </c>
      <c r="E57" s="49">
        <f t="shared" si="21"/>
        <v>0.93727685816293416</v>
      </c>
      <c r="F57" s="45">
        <f t="shared" si="22"/>
        <v>-1.5595704789500597E-2</v>
      </c>
      <c r="G57" s="87">
        <v>5867</v>
      </c>
      <c r="H57" s="10">
        <f t="shared" si="23"/>
        <v>0.8735854675402025</v>
      </c>
      <c r="I57" s="93" t="s">
        <v>86</v>
      </c>
      <c r="J57" s="90" t="s">
        <v>86</v>
      </c>
    </row>
    <row r="58" spans="1:13" ht="13.35" customHeight="1" x14ac:dyDescent="0.2">
      <c r="A58" s="5"/>
      <c r="B58" s="6"/>
      <c r="C58" s="7" t="s">
        <v>21</v>
      </c>
      <c r="D58" s="88">
        <v>1772</v>
      </c>
      <c r="E58" s="49">
        <f t="shared" si="21"/>
        <v>0.2875689711132749</v>
      </c>
      <c r="F58" s="45">
        <f t="shared" si="22"/>
        <v>-0.52062762072230484</v>
      </c>
      <c r="G58" s="87">
        <f>3653.5+43</f>
        <v>3696.5</v>
      </c>
      <c r="H58" s="10">
        <f t="shared" si="23"/>
        <v>0.55040202501488977</v>
      </c>
      <c r="I58" s="93" t="s">
        <v>86</v>
      </c>
      <c r="J58" s="90" t="s">
        <v>86</v>
      </c>
      <c r="M58" s="86"/>
    </row>
    <row r="59" spans="1:13" ht="13.35" customHeight="1" x14ac:dyDescent="0.2">
      <c r="A59" s="5"/>
      <c r="B59" s="6"/>
      <c r="C59" s="7" t="s">
        <v>22</v>
      </c>
      <c r="D59" s="88">
        <v>131.5</v>
      </c>
      <c r="E59" s="49">
        <f t="shared" ref="E59:E60" si="24">D59/$D$5</f>
        <v>2.1340473872119441E-2</v>
      </c>
      <c r="F59" s="45">
        <f t="shared" ref="F59" si="25">(D59-G59)/G59</f>
        <v>0.26442307692307693</v>
      </c>
      <c r="G59" s="87">
        <v>104</v>
      </c>
      <c r="H59" s="19">
        <f t="shared" ref="H59" si="26">G59/$G$5</f>
        <v>1.5485407980941036E-2</v>
      </c>
      <c r="I59" s="93" t="s">
        <v>86</v>
      </c>
      <c r="J59" s="90" t="s">
        <v>86</v>
      </c>
      <c r="M59" s="86"/>
    </row>
    <row r="60" spans="1:13" ht="13.35" customHeight="1" x14ac:dyDescent="0.2">
      <c r="A60" s="5"/>
      <c r="B60" s="103"/>
      <c r="C60" s="97" t="s">
        <v>80</v>
      </c>
      <c r="D60" s="88">
        <v>4</v>
      </c>
      <c r="E60" s="49">
        <f t="shared" si="24"/>
        <v>6.4913988964621875E-4</v>
      </c>
      <c r="F60" s="45"/>
      <c r="G60" s="91" t="s">
        <v>86</v>
      </c>
      <c r="H60" s="92" t="s">
        <v>86</v>
      </c>
      <c r="I60" s="93" t="s">
        <v>86</v>
      </c>
      <c r="J60" s="90" t="s">
        <v>86</v>
      </c>
    </row>
    <row r="61" spans="1:13" ht="13.35" customHeight="1" x14ac:dyDescent="0.2">
      <c r="A61" s="5"/>
      <c r="B61" s="103"/>
      <c r="C61" s="97"/>
      <c r="D61" s="88"/>
      <c r="E61" s="49"/>
      <c r="F61" s="45"/>
      <c r="G61" s="91"/>
      <c r="H61" s="92"/>
      <c r="I61" s="93"/>
      <c r="J61" s="90"/>
    </row>
    <row r="62" spans="1:13" ht="13.35" customHeight="1" x14ac:dyDescent="0.2">
      <c r="A62" s="12" t="s">
        <v>23</v>
      </c>
      <c r="B62" s="6"/>
      <c r="C62" s="6"/>
      <c r="D62" s="39"/>
      <c r="E62" s="49"/>
      <c r="F62" s="45"/>
      <c r="G62" s="63"/>
      <c r="H62" s="14"/>
      <c r="I62" s="78"/>
      <c r="J62" s="4"/>
      <c r="M62" s="86"/>
    </row>
    <row r="63" spans="1:13" ht="13.35" customHeight="1" x14ac:dyDescent="0.2">
      <c r="A63" s="5"/>
      <c r="B63" s="6"/>
      <c r="C63" s="7" t="s">
        <v>24</v>
      </c>
      <c r="D63" s="42">
        <v>5566</v>
      </c>
      <c r="E63" s="49">
        <f t="shared" ref="E63:E64" si="27">D63/$D$5</f>
        <v>0.90327815644271336</v>
      </c>
      <c r="F63" s="45">
        <f t="shared" si="0"/>
        <v>-1.7475728155339806E-2</v>
      </c>
      <c r="G63" s="58">
        <v>5665</v>
      </c>
      <c r="H63" s="20">
        <f>G63/$G$5</f>
        <v>0.84350804050029782</v>
      </c>
      <c r="I63" s="71">
        <v>5978</v>
      </c>
      <c r="J63" s="4">
        <f>(G63-I63)/I63</f>
        <v>-5.2358648377383743E-2</v>
      </c>
    </row>
    <row r="64" spans="1:13" ht="13.35" customHeight="1" x14ac:dyDescent="0.2">
      <c r="A64" s="5"/>
      <c r="B64" s="6"/>
      <c r="C64" s="7" t="s">
        <v>25</v>
      </c>
      <c r="D64" s="42">
        <v>596</v>
      </c>
      <c r="E64" s="49">
        <f t="shared" si="27"/>
        <v>9.6721843557286594E-2</v>
      </c>
      <c r="F64" s="45">
        <f t="shared" si="0"/>
        <v>-0.43292102759276879</v>
      </c>
      <c r="G64" s="58">
        <v>1051</v>
      </c>
      <c r="H64" s="21">
        <f>G64/$G$5</f>
        <v>0.15649195949970221</v>
      </c>
      <c r="I64" s="71">
        <v>1324</v>
      </c>
      <c r="J64" s="4">
        <f>(G64-I64)/I64</f>
        <v>-0.20619335347432025</v>
      </c>
    </row>
    <row r="65" spans="1:10" ht="13.35" customHeight="1" x14ac:dyDescent="0.2">
      <c r="A65" s="5"/>
      <c r="B65" s="6"/>
      <c r="C65" s="13"/>
      <c r="D65" s="38"/>
      <c r="E65" s="49"/>
      <c r="F65" s="45"/>
      <c r="G65" s="14"/>
      <c r="H65" s="3"/>
      <c r="I65" s="77"/>
      <c r="J65" s="4"/>
    </row>
    <row r="66" spans="1:10" ht="13.35" customHeight="1" x14ac:dyDescent="0.2">
      <c r="A66" s="12" t="s">
        <v>26</v>
      </c>
      <c r="B66" s="6"/>
      <c r="C66" s="6"/>
      <c r="D66" s="39"/>
      <c r="E66" s="49"/>
      <c r="F66" s="45"/>
      <c r="G66" s="63"/>
      <c r="H66" s="14"/>
      <c r="I66" s="78"/>
      <c r="J66" s="4"/>
    </row>
    <row r="67" spans="1:10" ht="13.35" customHeight="1" x14ac:dyDescent="0.2">
      <c r="A67" s="12"/>
      <c r="B67" s="13" t="s">
        <v>27</v>
      </c>
      <c r="C67" s="13"/>
      <c r="D67" s="51">
        <v>1514</v>
      </c>
      <c r="E67" s="49">
        <f t="shared" ref="E67:E75" si="28">D67/$D$5</f>
        <v>0.2456994482310938</v>
      </c>
      <c r="F67" s="45">
        <f t="shared" si="0"/>
        <v>1.8842530282637954E-2</v>
      </c>
      <c r="G67" s="64">
        <v>1486</v>
      </c>
      <c r="H67" s="8">
        <f>G67/$G$5</f>
        <v>0.22126265634306136</v>
      </c>
      <c r="I67" s="79">
        <v>1410</v>
      </c>
      <c r="J67" s="4"/>
    </row>
    <row r="68" spans="1:10" ht="13.35" customHeight="1" x14ac:dyDescent="0.2">
      <c r="A68" s="5"/>
      <c r="B68" s="13" t="s">
        <v>74</v>
      </c>
      <c r="C68" s="13"/>
      <c r="D68" s="51">
        <f>SUM(D69:D75)</f>
        <v>4648</v>
      </c>
      <c r="E68" s="49">
        <f t="shared" si="28"/>
        <v>0.7543005517689062</v>
      </c>
      <c r="F68" s="45">
        <f t="shared" si="0"/>
        <v>-0.1112810707456979</v>
      </c>
      <c r="G68" s="64">
        <f>SUM(G69:G75)</f>
        <v>5230</v>
      </c>
      <c r="H68" s="8">
        <f>G68/$G$5</f>
        <v>0.7787373436569387</v>
      </c>
      <c r="I68" s="79">
        <v>5892</v>
      </c>
      <c r="J68" s="4"/>
    </row>
    <row r="69" spans="1:10" ht="13.35" customHeight="1" x14ac:dyDescent="0.2">
      <c r="A69" s="5"/>
      <c r="B69" s="13"/>
      <c r="C69" s="7" t="s">
        <v>73</v>
      </c>
      <c r="D69" s="38">
        <f>2+144</f>
        <v>146</v>
      </c>
      <c r="E69" s="49">
        <f t="shared" si="28"/>
        <v>2.3693605972086983E-2</v>
      </c>
      <c r="F69" s="45"/>
      <c r="G69" s="14">
        <v>134</v>
      </c>
      <c r="H69" s="8"/>
      <c r="I69" s="77">
        <v>248</v>
      </c>
      <c r="J69" s="4"/>
    </row>
    <row r="70" spans="1:10" ht="13.35" customHeight="1" x14ac:dyDescent="0.2">
      <c r="A70" s="5"/>
      <c r="B70" s="6"/>
      <c r="C70" s="7" t="s">
        <v>28</v>
      </c>
      <c r="D70" s="36">
        <v>18</v>
      </c>
      <c r="E70" s="49">
        <f t="shared" si="28"/>
        <v>2.9211295034079843E-3</v>
      </c>
      <c r="F70" s="45">
        <f t="shared" si="0"/>
        <v>-0.1</v>
      </c>
      <c r="G70" s="61">
        <v>20</v>
      </c>
      <c r="H70" s="14"/>
      <c r="I70" s="74">
        <v>25</v>
      </c>
      <c r="J70" s="4"/>
    </row>
    <row r="71" spans="1:10" ht="13.35" customHeight="1" x14ac:dyDescent="0.2">
      <c r="A71" s="5"/>
      <c r="B71" s="6"/>
      <c r="C71" s="7" t="s">
        <v>29</v>
      </c>
      <c r="D71" s="36">
        <f>7+144</f>
        <v>151</v>
      </c>
      <c r="E71" s="49">
        <f t="shared" si="28"/>
        <v>2.4505030834144757E-2</v>
      </c>
      <c r="F71" s="45">
        <f t="shared" si="0"/>
        <v>-5.0314465408805034E-2</v>
      </c>
      <c r="G71" s="61">
        <v>159</v>
      </c>
      <c r="H71" s="14"/>
      <c r="I71" s="74">
        <v>147</v>
      </c>
      <c r="J71" s="4"/>
    </row>
    <row r="72" spans="1:10" ht="13.35" customHeight="1" x14ac:dyDescent="0.2">
      <c r="A72" s="5"/>
      <c r="B72" s="6"/>
      <c r="C72" s="7" t="s">
        <v>75</v>
      </c>
      <c r="D72" s="36">
        <f>8+713</f>
        <v>721</v>
      </c>
      <c r="E72" s="49">
        <f t="shared" si="28"/>
        <v>0.11700746510873093</v>
      </c>
      <c r="F72" s="45">
        <f t="shared" si="0"/>
        <v>-4.8812664907651716E-2</v>
      </c>
      <c r="G72" s="61">
        <v>758</v>
      </c>
      <c r="H72" s="14"/>
      <c r="I72" s="74">
        <v>770</v>
      </c>
      <c r="J72" s="4"/>
    </row>
    <row r="73" spans="1:10" ht="13.35" customHeight="1" x14ac:dyDescent="0.2">
      <c r="A73" s="5"/>
      <c r="B73" s="6"/>
      <c r="C73" s="7" t="s">
        <v>30</v>
      </c>
      <c r="D73" s="36">
        <v>11</v>
      </c>
      <c r="E73" s="49">
        <f t="shared" si="28"/>
        <v>1.7851346965271017E-3</v>
      </c>
      <c r="F73" s="45">
        <f t="shared" si="0"/>
        <v>-0.26666666666666666</v>
      </c>
      <c r="G73" s="61">
        <v>15</v>
      </c>
      <c r="H73" s="14"/>
      <c r="I73" s="74">
        <v>8</v>
      </c>
      <c r="J73" s="4"/>
    </row>
    <row r="74" spans="1:10" ht="13.35" customHeight="1" x14ac:dyDescent="0.2">
      <c r="A74" s="5"/>
      <c r="B74" s="6"/>
      <c r="C74" s="7" t="s">
        <v>31</v>
      </c>
      <c r="D74" s="36">
        <f>21+65+8</f>
        <v>94</v>
      </c>
      <c r="E74" s="49">
        <f t="shared" si="28"/>
        <v>1.525478740668614E-2</v>
      </c>
      <c r="F74" s="45">
        <f t="shared" si="0"/>
        <v>-0.55238095238095242</v>
      </c>
      <c r="G74" s="61">
        <f>208+2</f>
        <v>210</v>
      </c>
      <c r="H74" s="14"/>
      <c r="I74" s="74">
        <v>865</v>
      </c>
      <c r="J74" s="4"/>
    </row>
    <row r="75" spans="1:10" ht="13.35" customHeight="1" x14ac:dyDescent="0.2">
      <c r="A75" s="5"/>
      <c r="B75" s="6"/>
      <c r="C75" s="7" t="s">
        <v>32</v>
      </c>
      <c r="D75" s="42">
        <f>53+3454</f>
        <v>3507</v>
      </c>
      <c r="E75" s="49">
        <f t="shared" si="28"/>
        <v>0.56913339824732234</v>
      </c>
      <c r="F75" s="45">
        <f t="shared" ref="F75:F110" si="29">(D75-G75)/G75</f>
        <v>-0.10854092526690391</v>
      </c>
      <c r="G75" s="58">
        <v>3934</v>
      </c>
      <c r="H75" s="3"/>
      <c r="I75" s="71">
        <v>3829</v>
      </c>
      <c r="J75" s="4"/>
    </row>
    <row r="76" spans="1:10" ht="13.35" customHeight="1" x14ac:dyDescent="0.2">
      <c r="A76" s="5"/>
      <c r="B76" s="6"/>
      <c r="C76" s="13" t="s">
        <v>33</v>
      </c>
      <c r="D76" s="38"/>
      <c r="E76" s="49"/>
      <c r="F76" s="45"/>
      <c r="G76" s="14"/>
      <c r="H76" s="14"/>
      <c r="I76" s="77"/>
      <c r="J76" s="4"/>
    </row>
    <row r="77" spans="1:10" ht="13.35" customHeight="1" x14ac:dyDescent="0.2">
      <c r="A77" s="5"/>
      <c r="B77" s="6"/>
      <c r="C77" s="7" t="s">
        <v>34</v>
      </c>
      <c r="D77" s="42">
        <v>2528</v>
      </c>
      <c r="E77" s="49">
        <f t="shared" ref="E77:E79" si="30">D77/$D$5</f>
        <v>0.41025641025641024</v>
      </c>
      <c r="F77" s="45">
        <f t="shared" si="29"/>
        <v>-0.12100139082058414</v>
      </c>
      <c r="G77" s="58">
        <v>2876</v>
      </c>
      <c r="H77" s="8">
        <f>G77/$G$5</f>
        <v>0.42823108993448483</v>
      </c>
      <c r="I77" s="71">
        <v>3147</v>
      </c>
      <c r="J77" s="4">
        <f>(G77-I77)/I77</f>
        <v>-8.6113759135684781E-2</v>
      </c>
    </row>
    <row r="78" spans="1:10" ht="13.35" customHeight="1" x14ac:dyDescent="0.2">
      <c r="A78" s="5"/>
      <c r="B78" s="6"/>
      <c r="C78" s="7" t="s">
        <v>35</v>
      </c>
      <c r="D78" s="42">
        <v>3633</v>
      </c>
      <c r="E78" s="49">
        <f t="shared" si="30"/>
        <v>0.58958130477117821</v>
      </c>
      <c r="F78" s="45">
        <f t="shared" si="29"/>
        <v>-5.3906250000000003E-2</v>
      </c>
      <c r="G78" s="58">
        <v>3840</v>
      </c>
      <c r="H78" s="8">
        <f>G78/$G$5</f>
        <v>0.57176891006551522</v>
      </c>
      <c r="I78" s="71">
        <v>4140</v>
      </c>
      <c r="J78" s="4">
        <f>(G78-I78)/I78</f>
        <v>-7.2463768115942032E-2</v>
      </c>
    </row>
    <row r="79" spans="1:10" ht="13.35" customHeight="1" x14ac:dyDescent="0.2">
      <c r="A79" s="5"/>
      <c r="B79" s="6"/>
      <c r="C79" s="7" t="s">
        <v>76</v>
      </c>
      <c r="D79" s="42">
        <v>1</v>
      </c>
      <c r="E79" s="49">
        <f t="shared" si="30"/>
        <v>1.6228497241155469E-4</v>
      </c>
      <c r="F79" s="45"/>
      <c r="G79" s="58">
        <v>0</v>
      </c>
      <c r="H79" s="8"/>
      <c r="I79" s="71">
        <v>15</v>
      </c>
      <c r="J79" s="4"/>
    </row>
    <row r="80" spans="1:10" ht="13.35" customHeight="1" x14ac:dyDescent="0.2">
      <c r="A80" s="5"/>
      <c r="B80" s="6"/>
      <c r="C80" s="13" t="s">
        <v>36</v>
      </c>
      <c r="D80" s="38"/>
      <c r="E80" s="49"/>
      <c r="F80" s="45"/>
      <c r="G80" s="14"/>
      <c r="H80" s="14"/>
      <c r="I80" s="77"/>
      <c r="J80" s="4"/>
    </row>
    <row r="81" spans="1:10" ht="13.35" customHeight="1" x14ac:dyDescent="0.2">
      <c r="A81" s="5"/>
      <c r="B81" s="6"/>
      <c r="C81" s="7" t="s">
        <v>37</v>
      </c>
      <c r="D81" s="36">
        <v>23.1</v>
      </c>
      <c r="E81" s="49"/>
      <c r="F81" s="45">
        <f t="shared" si="29"/>
        <v>0</v>
      </c>
      <c r="G81" s="61">
        <v>23.1</v>
      </c>
      <c r="H81" s="14"/>
      <c r="I81" s="74">
        <v>23.1</v>
      </c>
      <c r="J81" s="4">
        <f t="shared" ref="J81:J99" si="31">(G81-I81)/I81</f>
        <v>0</v>
      </c>
    </row>
    <row r="82" spans="1:10" ht="13.35" customHeight="1" x14ac:dyDescent="0.2">
      <c r="A82" s="5"/>
      <c r="B82" s="6"/>
      <c r="C82" s="7" t="s">
        <v>38</v>
      </c>
      <c r="D82" s="42">
        <v>564</v>
      </c>
      <c r="E82" s="49">
        <f t="shared" ref="E82:E91" si="32">D82/$D$5</f>
        <v>9.1528724440116851E-2</v>
      </c>
      <c r="F82" s="45">
        <f t="shared" si="29"/>
        <v>-0.40631578947368419</v>
      </c>
      <c r="G82" s="58">
        <v>950</v>
      </c>
      <c r="H82" s="8">
        <f t="shared" ref="H82:H91" si="33">G82/$G$5</f>
        <v>0.14145324597974984</v>
      </c>
      <c r="I82" s="71">
        <v>1215</v>
      </c>
      <c r="J82" s="4">
        <f t="shared" si="31"/>
        <v>-0.21810699588477367</v>
      </c>
    </row>
    <row r="83" spans="1:10" ht="13.35" customHeight="1" x14ac:dyDescent="0.2">
      <c r="A83" s="5"/>
      <c r="B83" s="6"/>
      <c r="C83" s="7" t="s">
        <v>39</v>
      </c>
      <c r="D83" s="42">
        <v>1990</v>
      </c>
      <c r="E83" s="49">
        <f t="shared" si="32"/>
        <v>0.32294709509899383</v>
      </c>
      <c r="F83" s="45">
        <f t="shared" si="29"/>
        <v>-4.0038591413410519E-2</v>
      </c>
      <c r="G83" s="58">
        <v>2073</v>
      </c>
      <c r="H83" s="8">
        <f t="shared" si="33"/>
        <v>0.30866587254318045</v>
      </c>
      <c r="I83" s="71">
        <v>2161</v>
      </c>
      <c r="J83" s="4">
        <f t="shared" si="31"/>
        <v>-4.0721888014807958E-2</v>
      </c>
    </row>
    <row r="84" spans="1:10" ht="13.35" customHeight="1" x14ac:dyDescent="0.2">
      <c r="A84" s="5"/>
      <c r="B84" s="6"/>
      <c r="C84" s="7" t="s">
        <v>40</v>
      </c>
      <c r="D84" s="42">
        <v>1206</v>
      </c>
      <c r="E84" s="49">
        <f t="shared" si="32"/>
        <v>0.19571567672833495</v>
      </c>
      <c r="F84" s="45">
        <f t="shared" si="29"/>
        <v>3.3419023136246784E-2</v>
      </c>
      <c r="G84" s="58">
        <v>1167</v>
      </c>
      <c r="H84" s="8">
        <f t="shared" si="33"/>
        <v>0.17376414532459797</v>
      </c>
      <c r="I84" s="71">
        <v>1226</v>
      </c>
      <c r="J84" s="4">
        <f t="shared" si="31"/>
        <v>-4.8123980424143557E-2</v>
      </c>
    </row>
    <row r="85" spans="1:10" ht="13.35" customHeight="1" x14ac:dyDescent="0.2">
      <c r="A85" s="5"/>
      <c r="B85" s="6"/>
      <c r="C85" s="7" t="s">
        <v>41</v>
      </c>
      <c r="D85" s="36">
        <v>761</v>
      </c>
      <c r="E85" s="49">
        <f t="shared" si="32"/>
        <v>0.12349886400519312</v>
      </c>
      <c r="F85" s="45">
        <f t="shared" si="29"/>
        <v>-1.0403120936280884E-2</v>
      </c>
      <c r="G85" s="61">
        <v>769</v>
      </c>
      <c r="H85" s="8">
        <f t="shared" si="33"/>
        <v>0.11450268016676593</v>
      </c>
      <c r="I85" s="74">
        <v>777</v>
      </c>
      <c r="J85" s="4">
        <f t="shared" si="31"/>
        <v>-1.0296010296010296E-2</v>
      </c>
    </row>
    <row r="86" spans="1:10" ht="13.35" customHeight="1" x14ac:dyDescent="0.2">
      <c r="A86" s="5"/>
      <c r="B86" s="6"/>
      <c r="C86" s="7" t="s">
        <v>42</v>
      </c>
      <c r="D86" s="36">
        <v>595</v>
      </c>
      <c r="E86" s="49">
        <f t="shared" si="32"/>
        <v>9.6559558584875041E-2</v>
      </c>
      <c r="F86" s="45">
        <f t="shared" si="29"/>
        <v>-9.7116843702579669E-2</v>
      </c>
      <c r="G86" s="61">
        <v>659</v>
      </c>
      <c r="H86" s="8">
        <f t="shared" si="33"/>
        <v>9.8123883263847522E-2</v>
      </c>
      <c r="I86" s="74">
        <v>736</v>
      </c>
      <c r="J86" s="4">
        <f t="shared" si="31"/>
        <v>-0.10461956521739131</v>
      </c>
    </row>
    <row r="87" spans="1:10" ht="13.35" customHeight="1" x14ac:dyDescent="0.2">
      <c r="A87" s="5"/>
      <c r="B87" s="6"/>
      <c r="C87" s="7" t="s">
        <v>43</v>
      </c>
      <c r="D87" s="36">
        <v>354</v>
      </c>
      <c r="E87" s="49">
        <f t="shared" si="32"/>
        <v>5.744888023369036E-2</v>
      </c>
      <c r="F87" s="45">
        <f t="shared" si="29"/>
        <v>-5.6179775280898875E-3</v>
      </c>
      <c r="G87" s="61">
        <v>356</v>
      </c>
      <c r="H87" s="8">
        <f t="shared" si="33"/>
        <v>5.3007742703990474E-2</v>
      </c>
      <c r="I87" s="74">
        <v>354</v>
      </c>
      <c r="J87" s="4">
        <f t="shared" si="31"/>
        <v>5.6497175141242938E-3</v>
      </c>
    </row>
    <row r="88" spans="1:10" ht="13.35" customHeight="1" x14ac:dyDescent="0.2">
      <c r="A88" s="5"/>
      <c r="B88" s="6"/>
      <c r="C88" s="7" t="s">
        <v>44</v>
      </c>
      <c r="D88" s="36">
        <v>196</v>
      </c>
      <c r="E88" s="49">
        <f t="shared" si="32"/>
        <v>3.1807854592664719E-2</v>
      </c>
      <c r="F88" s="45">
        <f t="shared" si="29"/>
        <v>-0.10909090909090909</v>
      </c>
      <c r="G88" s="61">
        <v>220</v>
      </c>
      <c r="H88" s="8">
        <f t="shared" si="33"/>
        <v>3.2757593805836809E-2</v>
      </c>
      <c r="I88" s="74">
        <v>249</v>
      </c>
      <c r="J88" s="4">
        <f t="shared" si="31"/>
        <v>-0.11646586345381527</v>
      </c>
    </row>
    <row r="89" spans="1:10" ht="13.35" customHeight="1" x14ac:dyDescent="0.2">
      <c r="A89" s="5"/>
      <c r="B89" s="6"/>
      <c r="C89" s="7" t="s">
        <v>45</v>
      </c>
      <c r="D89" s="36">
        <v>321</v>
      </c>
      <c r="E89" s="49">
        <f t="shared" si="32"/>
        <v>5.2093476144109058E-2</v>
      </c>
      <c r="F89" s="45">
        <f t="shared" si="29"/>
        <v>-6.6860465116279064E-2</v>
      </c>
      <c r="G89" s="61">
        <v>344</v>
      </c>
      <c r="H89" s="8">
        <f t="shared" si="33"/>
        <v>5.1220964860035738E-2</v>
      </c>
      <c r="I89" s="74">
        <v>416</v>
      </c>
      <c r="J89" s="4">
        <f t="shared" si="31"/>
        <v>-0.17307692307692307</v>
      </c>
    </row>
    <row r="90" spans="1:10" ht="13.35" customHeight="1" x14ac:dyDescent="0.2">
      <c r="A90" s="5"/>
      <c r="B90" s="6"/>
      <c r="C90" s="7" t="s">
        <v>46</v>
      </c>
      <c r="D90" s="36">
        <v>144</v>
      </c>
      <c r="E90" s="49">
        <f t="shared" si="32"/>
        <v>2.3369036027263874E-2</v>
      </c>
      <c r="F90" s="45">
        <f t="shared" si="29"/>
        <v>-4.6357615894039736E-2</v>
      </c>
      <c r="G90" s="61">
        <v>151</v>
      </c>
      <c r="H90" s="8">
        <f t="shared" si="33"/>
        <v>2.2483621203097083E-2</v>
      </c>
      <c r="I90" s="74">
        <v>148</v>
      </c>
      <c r="J90" s="4">
        <f t="shared" si="31"/>
        <v>2.0270270270270271E-2</v>
      </c>
    </row>
    <row r="91" spans="1:10" ht="13.35" customHeight="1" x14ac:dyDescent="0.2">
      <c r="A91" s="5"/>
      <c r="B91" s="6"/>
      <c r="C91" s="7" t="s">
        <v>47</v>
      </c>
      <c r="D91" s="36">
        <v>31</v>
      </c>
      <c r="E91" s="49">
        <f t="shared" si="32"/>
        <v>5.0308341447581955E-3</v>
      </c>
      <c r="F91" s="45">
        <f t="shared" si="29"/>
        <v>0.14814814814814814</v>
      </c>
      <c r="G91" s="61">
        <v>27</v>
      </c>
      <c r="H91" s="19">
        <f t="shared" si="33"/>
        <v>4.0202501488981537E-3</v>
      </c>
      <c r="I91" s="74">
        <v>20</v>
      </c>
      <c r="J91" s="4">
        <f t="shared" si="31"/>
        <v>0.35</v>
      </c>
    </row>
    <row r="92" spans="1:10" ht="13.35" customHeight="1" x14ac:dyDescent="0.2">
      <c r="A92" s="22"/>
      <c r="B92" s="23"/>
      <c r="C92" s="24"/>
      <c r="D92" s="36"/>
      <c r="E92" s="49"/>
      <c r="F92" s="45"/>
      <c r="G92" s="61"/>
      <c r="H92" s="14"/>
      <c r="I92" s="74"/>
      <c r="J92" s="4"/>
    </row>
    <row r="93" spans="1:10" ht="13.35" customHeight="1" x14ac:dyDescent="0.2">
      <c r="A93" s="12" t="s">
        <v>48</v>
      </c>
      <c r="B93" s="6"/>
      <c r="C93" s="34"/>
      <c r="D93" s="40"/>
      <c r="E93" s="49"/>
      <c r="F93" s="45"/>
      <c r="G93" s="65"/>
      <c r="H93" s="14"/>
      <c r="I93" s="80"/>
      <c r="J93" s="4"/>
    </row>
    <row r="94" spans="1:10" ht="13.35" customHeight="1" x14ac:dyDescent="0.2">
      <c r="A94" s="5"/>
      <c r="B94" s="6"/>
      <c r="C94" s="35" t="s">
        <v>49</v>
      </c>
      <c r="D94" s="41">
        <f>98+1+3</f>
        <v>102</v>
      </c>
      <c r="E94" s="49">
        <f t="shared" ref="E94:E99" si="34">D94/$D$5</f>
        <v>1.6553067185978577E-2</v>
      </c>
      <c r="F94" s="45">
        <f t="shared" si="29"/>
        <v>-1.9230769230769232E-2</v>
      </c>
      <c r="G94" s="66">
        <v>104</v>
      </c>
      <c r="H94" s="8">
        <f t="shared" ref="H94:H99" si="35">G94/$G$5</f>
        <v>1.5485407980941036E-2</v>
      </c>
      <c r="I94" s="81">
        <v>88</v>
      </c>
      <c r="J94" s="4">
        <f t="shared" si="31"/>
        <v>0.18181818181818182</v>
      </c>
    </row>
    <row r="95" spans="1:10" ht="13.35" customHeight="1" x14ac:dyDescent="0.2">
      <c r="A95" s="5"/>
      <c r="B95" s="6"/>
      <c r="C95" s="35" t="s">
        <v>50</v>
      </c>
      <c r="D95" s="52">
        <f>4730+1+3+139+2+55+7</f>
        <v>4937</v>
      </c>
      <c r="E95" s="49">
        <f t="shared" si="34"/>
        <v>0.80120090879584549</v>
      </c>
      <c r="F95" s="45">
        <f t="shared" si="29"/>
        <v>-9.6284092989200071E-2</v>
      </c>
      <c r="G95" s="67">
        <v>5463</v>
      </c>
      <c r="H95" s="8">
        <f t="shared" si="35"/>
        <v>0.81343061346039314</v>
      </c>
      <c r="I95" s="82">
        <v>5146</v>
      </c>
      <c r="J95" s="4">
        <f t="shared" si="31"/>
        <v>6.160124368441508E-2</v>
      </c>
    </row>
    <row r="96" spans="1:10" ht="13.35" customHeight="1" x14ac:dyDescent="0.2">
      <c r="A96" s="5"/>
      <c r="B96" s="6"/>
      <c r="C96" s="35" t="s">
        <v>51</v>
      </c>
      <c r="D96" s="41">
        <f>3+24</f>
        <v>27</v>
      </c>
      <c r="E96" s="49">
        <f t="shared" si="34"/>
        <v>4.3816942551119769E-3</v>
      </c>
      <c r="F96" s="45">
        <f t="shared" si="29"/>
        <v>0.22727272727272727</v>
      </c>
      <c r="G96" s="66">
        <v>22</v>
      </c>
      <c r="H96" s="19">
        <f t="shared" si="35"/>
        <v>3.2757593805836809E-3</v>
      </c>
      <c r="I96" s="81">
        <v>13</v>
      </c>
      <c r="J96" s="4">
        <f t="shared" si="31"/>
        <v>0.69230769230769229</v>
      </c>
    </row>
    <row r="97" spans="1:10" ht="13.35" customHeight="1" x14ac:dyDescent="0.2">
      <c r="A97" s="5"/>
      <c r="B97" s="6"/>
      <c r="C97" s="35" t="s">
        <v>52</v>
      </c>
      <c r="D97" s="41">
        <f>275+1+5</f>
        <v>281</v>
      </c>
      <c r="E97" s="49">
        <f t="shared" si="34"/>
        <v>4.5602077247646866E-2</v>
      </c>
      <c r="F97" s="45">
        <f t="shared" si="29"/>
        <v>9.765625E-2</v>
      </c>
      <c r="G97" s="66">
        <v>256</v>
      </c>
      <c r="H97" s="8">
        <f t="shared" si="35"/>
        <v>3.8117927337701016E-2</v>
      </c>
      <c r="I97" s="81">
        <v>303</v>
      </c>
      <c r="J97" s="4">
        <f t="shared" si="31"/>
        <v>-0.15511551155115511</v>
      </c>
    </row>
    <row r="98" spans="1:10" ht="13.35" customHeight="1" x14ac:dyDescent="0.2">
      <c r="A98" s="5"/>
      <c r="B98" s="6"/>
      <c r="C98" s="35" t="s">
        <v>53</v>
      </c>
      <c r="D98" s="41">
        <f>1+5+237</f>
        <v>243</v>
      </c>
      <c r="E98" s="49">
        <f t="shared" si="34"/>
        <v>3.9435248296007787E-2</v>
      </c>
      <c r="F98" s="45">
        <f t="shared" si="29"/>
        <v>7.0484581497797363E-2</v>
      </c>
      <c r="G98" s="66">
        <v>227</v>
      </c>
      <c r="H98" s="8">
        <f t="shared" si="35"/>
        <v>3.3799880881477069E-2</v>
      </c>
      <c r="I98" s="81">
        <v>238</v>
      </c>
      <c r="J98" s="4">
        <f t="shared" si="31"/>
        <v>-4.6218487394957986E-2</v>
      </c>
    </row>
    <row r="99" spans="1:10" ht="13.35" customHeight="1" x14ac:dyDescent="0.2">
      <c r="A99" s="5"/>
      <c r="B99" s="6"/>
      <c r="C99" s="35" t="s">
        <v>54</v>
      </c>
      <c r="D99" s="41">
        <v>6</v>
      </c>
      <c r="E99" s="49">
        <f t="shared" si="34"/>
        <v>9.7370983446932818E-4</v>
      </c>
      <c r="F99" s="45">
        <f t="shared" si="29"/>
        <v>-0.68421052631578949</v>
      </c>
      <c r="G99" s="66">
        <v>19</v>
      </c>
      <c r="H99" s="8">
        <f t="shared" si="35"/>
        <v>2.829064919594997E-3</v>
      </c>
      <c r="I99" s="81">
        <v>11</v>
      </c>
      <c r="J99" s="4">
        <f t="shared" si="31"/>
        <v>0.72727272727272729</v>
      </c>
    </row>
    <row r="100" spans="1:10" ht="23.25" customHeight="1" x14ac:dyDescent="0.2">
      <c r="A100" s="25" t="s">
        <v>55</v>
      </c>
      <c r="B100" s="26"/>
      <c r="C100" s="27"/>
      <c r="D100" s="36"/>
      <c r="E100" s="28" t="s">
        <v>56</v>
      </c>
      <c r="F100" s="45"/>
      <c r="G100" s="61"/>
      <c r="H100" s="28" t="s">
        <v>56</v>
      </c>
      <c r="I100" s="74"/>
      <c r="J100" s="15"/>
    </row>
    <row r="101" spans="1:10" ht="26.65" customHeight="1" x14ac:dyDescent="0.2">
      <c r="A101" s="5"/>
      <c r="B101" s="29" t="s">
        <v>57</v>
      </c>
      <c r="C101" s="30" t="s">
        <v>58</v>
      </c>
      <c r="D101" s="54">
        <v>1456</v>
      </c>
      <c r="E101" s="56">
        <f>D101/SUM($D$101:$D$109)</f>
        <v>0.27113594040968342</v>
      </c>
      <c r="F101" s="55">
        <f t="shared" si="29"/>
        <v>-7.7897403419886005E-2</v>
      </c>
      <c r="G101" s="68">
        <v>1579</v>
      </c>
      <c r="H101" s="31">
        <f>G101/SUM(G101:G109)</f>
        <v>0.29608100506281643</v>
      </c>
      <c r="I101" s="83">
        <v>1757</v>
      </c>
      <c r="J101" s="15"/>
    </row>
    <row r="102" spans="1:10" ht="26.65" customHeight="1" x14ac:dyDescent="0.2">
      <c r="A102" s="5"/>
      <c r="B102" s="29" t="s">
        <v>59</v>
      </c>
      <c r="C102" s="30" t="s">
        <v>60</v>
      </c>
      <c r="D102" s="53">
        <v>669</v>
      </c>
      <c r="E102" s="56">
        <f t="shared" ref="E102:E110" si="36">D102/SUM($D$101:$D$109)</f>
        <v>0.12458100558659217</v>
      </c>
      <c r="F102" s="55">
        <f t="shared" si="29"/>
        <v>-2.6200873362445413E-2</v>
      </c>
      <c r="G102" s="69">
        <v>687</v>
      </c>
      <c r="H102" s="31">
        <f t="shared" ref="H102:H109" si="37">G102/SUM(G102:G110)</f>
        <v>0.13373564337161767</v>
      </c>
      <c r="I102" s="84">
        <v>713</v>
      </c>
      <c r="J102" s="15"/>
    </row>
    <row r="103" spans="1:10" ht="26.65" customHeight="1" x14ac:dyDescent="0.2">
      <c r="A103" s="5"/>
      <c r="B103" s="29" t="s">
        <v>61</v>
      </c>
      <c r="C103" s="30" t="s">
        <v>62</v>
      </c>
      <c r="D103" s="53">
        <v>175</v>
      </c>
      <c r="E103" s="56">
        <f t="shared" si="36"/>
        <v>3.2588454376163874E-2</v>
      </c>
      <c r="F103" s="55">
        <f t="shared" si="29"/>
        <v>-0.125</v>
      </c>
      <c r="G103" s="69">
        <v>200</v>
      </c>
      <c r="H103" s="31">
        <f t="shared" si="37"/>
        <v>4.49438202247191E-2</v>
      </c>
      <c r="I103" s="84">
        <v>203</v>
      </c>
      <c r="J103" s="15"/>
    </row>
    <row r="104" spans="1:10" ht="26.65" customHeight="1" x14ac:dyDescent="0.2">
      <c r="A104" s="5"/>
      <c r="B104" s="32" t="s">
        <v>63</v>
      </c>
      <c r="C104" s="30" t="s">
        <v>64</v>
      </c>
      <c r="D104" s="53">
        <v>145</v>
      </c>
      <c r="E104" s="56">
        <f t="shared" si="36"/>
        <v>2.7001862197392923E-2</v>
      </c>
      <c r="F104" s="55">
        <f t="shared" si="29"/>
        <v>5.0724637681159424E-2</v>
      </c>
      <c r="G104" s="69">
        <v>138</v>
      </c>
      <c r="H104" s="31">
        <f t="shared" si="37"/>
        <v>3.2470588235294119E-2</v>
      </c>
      <c r="I104" s="84">
        <v>154</v>
      </c>
      <c r="J104" s="15"/>
    </row>
    <row r="105" spans="1:10" ht="26.65" customHeight="1" x14ac:dyDescent="0.2">
      <c r="A105" s="5"/>
      <c r="B105" s="29">
        <v>3</v>
      </c>
      <c r="C105" s="30" t="s">
        <v>65</v>
      </c>
      <c r="D105" s="54">
        <v>1662</v>
      </c>
      <c r="E105" s="56">
        <f t="shared" si="36"/>
        <v>0.30949720670391062</v>
      </c>
      <c r="F105" s="55">
        <f t="shared" si="29"/>
        <v>7.8835657974530016E-3</v>
      </c>
      <c r="G105" s="68">
        <v>1649</v>
      </c>
      <c r="H105" s="31">
        <f t="shared" si="37"/>
        <v>0.40102140077821014</v>
      </c>
      <c r="I105" s="83">
        <v>1656</v>
      </c>
      <c r="J105" s="15"/>
    </row>
    <row r="106" spans="1:10" ht="26.65" customHeight="1" x14ac:dyDescent="0.2">
      <c r="A106" s="5"/>
      <c r="B106" s="29">
        <v>4</v>
      </c>
      <c r="C106" s="30" t="s">
        <v>66</v>
      </c>
      <c r="D106" s="53">
        <v>38</v>
      </c>
      <c r="E106" s="56">
        <f t="shared" si="36"/>
        <v>7.07635009310987E-3</v>
      </c>
      <c r="F106" s="55">
        <f t="shared" si="29"/>
        <v>8.5714285714285715E-2</v>
      </c>
      <c r="G106" s="69">
        <v>35</v>
      </c>
      <c r="H106" s="31">
        <f t="shared" si="37"/>
        <v>1.4210312626877792E-2</v>
      </c>
      <c r="I106" s="84">
        <v>48</v>
      </c>
      <c r="J106" s="15"/>
    </row>
    <row r="107" spans="1:10" ht="13.35" customHeight="1" x14ac:dyDescent="0.2">
      <c r="A107" s="5"/>
      <c r="B107" s="29">
        <v>5</v>
      </c>
      <c r="C107" s="30" t="s">
        <v>67</v>
      </c>
      <c r="D107" s="53">
        <v>14</v>
      </c>
      <c r="E107" s="56">
        <f t="shared" si="36"/>
        <v>2.6070763500931097E-3</v>
      </c>
      <c r="F107" s="55">
        <f t="shared" si="29"/>
        <v>-0.33333333333333331</v>
      </c>
      <c r="G107" s="69">
        <v>21</v>
      </c>
      <c r="H107" s="31">
        <f t="shared" si="37"/>
        <v>8.649093904448105E-3</v>
      </c>
      <c r="I107" s="84">
        <v>21</v>
      </c>
      <c r="J107" s="15"/>
    </row>
    <row r="108" spans="1:10" ht="13.35" customHeight="1" x14ac:dyDescent="0.2">
      <c r="A108" s="5"/>
      <c r="B108" s="29">
        <v>6</v>
      </c>
      <c r="C108" s="30" t="s">
        <v>68</v>
      </c>
      <c r="D108" s="53">
        <v>4</v>
      </c>
      <c r="E108" s="56">
        <f t="shared" si="36"/>
        <v>7.4487895716945994E-4</v>
      </c>
      <c r="F108" s="55">
        <f t="shared" si="29"/>
        <v>-0.6</v>
      </c>
      <c r="G108" s="69">
        <v>10</v>
      </c>
      <c r="H108" s="31">
        <f t="shared" si="37"/>
        <v>4.154549231408392E-3</v>
      </c>
      <c r="I108" s="84">
        <v>14</v>
      </c>
      <c r="J108" s="15"/>
    </row>
    <row r="109" spans="1:10" ht="13.35" customHeight="1" x14ac:dyDescent="0.2">
      <c r="A109" s="5"/>
      <c r="B109" s="29">
        <v>7</v>
      </c>
      <c r="C109" s="30" t="s">
        <v>69</v>
      </c>
      <c r="D109" s="54">
        <v>1207</v>
      </c>
      <c r="E109" s="56">
        <f t="shared" si="36"/>
        <v>0.22476722532588456</v>
      </c>
      <c r="F109" s="55">
        <f t="shared" si="29"/>
        <v>0.19033530571992111</v>
      </c>
      <c r="G109" s="68">
        <v>1014</v>
      </c>
      <c r="H109" s="31">
        <f t="shared" si="37"/>
        <v>0.42302878598247812</v>
      </c>
      <c r="I109" s="83">
        <v>1051</v>
      </c>
      <c r="J109" s="15"/>
    </row>
    <row r="110" spans="1:10" ht="13.35" customHeight="1" x14ac:dyDescent="0.2">
      <c r="A110" s="5"/>
      <c r="B110" s="29">
        <v>8</v>
      </c>
      <c r="C110" s="33" t="s">
        <v>70</v>
      </c>
      <c r="D110" s="54">
        <v>792</v>
      </c>
      <c r="E110" s="56">
        <f t="shared" si="36"/>
        <v>0.14748603351955308</v>
      </c>
      <c r="F110" s="55">
        <f t="shared" si="29"/>
        <v>-0.42733188720173537</v>
      </c>
      <c r="G110" s="68">
        <v>1383</v>
      </c>
      <c r="H110" s="31"/>
      <c r="I110" s="83">
        <v>1685</v>
      </c>
      <c r="J110" s="15"/>
    </row>
    <row r="111" spans="1:10" ht="113.25" customHeight="1" x14ac:dyDescent="0.2">
      <c r="A111" s="190" t="s">
        <v>83</v>
      </c>
      <c r="B111" s="191"/>
      <c r="C111" s="191"/>
      <c r="D111" s="191"/>
      <c r="E111" s="191"/>
      <c r="F111" s="191"/>
      <c r="G111" s="191"/>
      <c r="H111" s="191"/>
      <c r="I111" s="191"/>
      <c r="J111" s="192"/>
    </row>
    <row r="112" spans="1:10" ht="51.75" customHeight="1" x14ac:dyDescent="0.2">
      <c r="A112" s="190" t="s">
        <v>81</v>
      </c>
      <c r="B112" s="191"/>
      <c r="C112" s="191"/>
      <c r="D112" s="191"/>
      <c r="E112" s="191"/>
      <c r="F112" s="191"/>
      <c r="G112" s="191"/>
      <c r="H112" s="191"/>
      <c r="I112" s="191"/>
      <c r="J112" s="192"/>
    </row>
    <row r="113" spans="1:10" ht="12.75" customHeight="1" x14ac:dyDescent="0.2">
      <c r="A113" s="187" t="s">
        <v>71</v>
      </c>
      <c r="B113" s="188"/>
      <c r="C113" s="188"/>
      <c r="D113" s="188"/>
      <c r="E113" s="188"/>
      <c r="F113" s="188"/>
      <c r="G113" s="188"/>
      <c r="H113" s="188"/>
      <c r="I113" s="188"/>
      <c r="J113" s="189"/>
    </row>
  </sheetData>
  <mergeCells count="14">
    <mergeCell ref="A113:J113"/>
    <mergeCell ref="A112:J112"/>
    <mergeCell ref="A111:J111"/>
    <mergeCell ref="K3:K4"/>
    <mergeCell ref="A5:C5"/>
    <mergeCell ref="A1:J2"/>
    <mergeCell ref="A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M19" sqref="M19"/>
    </sheetView>
  </sheetViews>
  <sheetFormatPr defaultRowHeight="15" x14ac:dyDescent="0.25"/>
  <cols>
    <col min="1" max="1" width="17.5703125" style="117" customWidth="1"/>
    <col min="2" max="3" width="9.140625" style="117"/>
    <col min="4" max="4" width="10.42578125" style="117" customWidth="1"/>
    <col min="5" max="5" width="11.28515625" style="117" customWidth="1"/>
    <col min="6" max="6" width="9.7109375" style="117" customWidth="1"/>
    <col min="7" max="7" width="9" customWidth="1"/>
    <col min="8" max="8" width="8.7109375" customWidth="1"/>
  </cols>
  <sheetData>
    <row r="1" spans="1:9" ht="36" x14ac:dyDescent="0.25">
      <c r="A1" s="106"/>
      <c r="B1" s="107" t="s">
        <v>96</v>
      </c>
      <c r="C1" s="108" t="s">
        <v>97</v>
      </c>
      <c r="D1" s="109" t="s">
        <v>98</v>
      </c>
      <c r="E1" s="109" t="s">
        <v>99</v>
      </c>
      <c r="F1" s="109" t="s">
        <v>100</v>
      </c>
      <c r="G1" s="109" t="s">
        <v>101</v>
      </c>
      <c r="H1" s="109" t="s">
        <v>102</v>
      </c>
      <c r="I1" s="126" t="s">
        <v>120</v>
      </c>
    </row>
    <row r="2" spans="1:9" x14ac:dyDescent="0.25">
      <c r="A2" s="110" t="s">
        <v>103</v>
      </c>
      <c r="B2" s="111">
        <v>6524</v>
      </c>
      <c r="C2" s="111">
        <v>6602</v>
      </c>
      <c r="D2" s="112">
        <v>6763</v>
      </c>
      <c r="E2" s="113">
        <v>6922</v>
      </c>
      <c r="F2" s="114">
        <v>7223</v>
      </c>
      <c r="G2" s="115">
        <v>7302</v>
      </c>
      <c r="H2" s="164">
        <v>6716</v>
      </c>
      <c r="I2" s="148">
        <v>6162</v>
      </c>
    </row>
    <row r="3" spans="1:9" x14ac:dyDescent="0.25">
      <c r="A3" s="116"/>
      <c r="B3" s="116"/>
      <c r="C3" s="116"/>
      <c r="D3" s="116"/>
      <c r="E3" s="116"/>
      <c r="F3" s="116"/>
    </row>
    <row r="4" spans="1:9" x14ac:dyDescent="0.25">
      <c r="A4" s="116"/>
      <c r="B4" s="116"/>
      <c r="C4" s="116"/>
      <c r="D4" s="116"/>
      <c r="E4" s="116"/>
      <c r="F4" s="116"/>
    </row>
    <row r="5" spans="1:9" x14ac:dyDescent="0.25">
      <c r="A5" s="116"/>
      <c r="B5" s="116"/>
      <c r="C5" s="116"/>
      <c r="D5" s="116"/>
      <c r="E5" s="116"/>
      <c r="F5" s="116"/>
    </row>
    <row r="6" spans="1:9" x14ac:dyDescent="0.25">
      <c r="A6" s="116"/>
      <c r="B6" s="116"/>
      <c r="C6" s="116"/>
      <c r="D6" s="116"/>
      <c r="E6" s="116"/>
      <c r="F6" s="116"/>
    </row>
    <row r="7" spans="1:9" x14ac:dyDescent="0.25">
      <c r="A7" s="116"/>
      <c r="B7" s="116"/>
      <c r="C7" s="116"/>
      <c r="D7" s="116"/>
      <c r="E7" s="116"/>
      <c r="F7" s="116"/>
    </row>
    <row r="8" spans="1:9" x14ac:dyDescent="0.25">
      <c r="A8" s="116"/>
      <c r="B8" s="116"/>
      <c r="C8" s="116"/>
      <c r="D8" s="116"/>
      <c r="E8" s="116"/>
      <c r="F8" s="116"/>
    </row>
    <row r="9" spans="1:9" x14ac:dyDescent="0.25">
      <c r="A9" s="116"/>
      <c r="B9" s="116"/>
      <c r="C9" s="116"/>
      <c r="D9" s="116"/>
      <c r="E9" s="116"/>
      <c r="F9" s="116"/>
    </row>
    <row r="10" spans="1:9" x14ac:dyDescent="0.25">
      <c r="A10" s="116"/>
      <c r="B10" s="116"/>
      <c r="C10" s="116"/>
      <c r="D10" s="116"/>
      <c r="E10" s="116"/>
      <c r="F10" s="116"/>
    </row>
    <row r="11" spans="1:9" x14ac:dyDescent="0.25">
      <c r="A11" s="116"/>
      <c r="B11" s="116"/>
      <c r="C11" s="116"/>
      <c r="D11" s="116"/>
      <c r="E11" s="116"/>
      <c r="F11" s="116"/>
    </row>
    <row r="12" spans="1:9" x14ac:dyDescent="0.25">
      <c r="A12" s="116"/>
      <c r="B12" s="116"/>
      <c r="C12" s="116"/>
      <c r="D12" s="116"/>
      <c r="E12" s="116"/>
      <c r="F12" s="116"/>
    </row>
    <row r="13" spans="1:9" x14ac:dyDescent="0.25">
      <c r="A13" s="116"/>
      <c r="B13" s="116"/>
      <c r="C13" s="116"/>
      <c r="D13" s="116"/>
      <c r="E13" s="116"/>
      <c r="F13" s="116"/>
    </row>
    <row r="14" spans="1:9" x14ac:dyDescent="0.25">
      <c r="A14" s="116"/>
      <c r="B14" s="116"/>
      <c r="C14" s="116"/>
      <c r="D14" s="116"/>
      <c r="E14" s="116"/>
      <c r="F14" s="116"/>
    </row>
    <row r="15" spans="1:9" x14ac:dyDescent="0.25">
      <c r="A15" s="116"/>
      <c r="B15" s="116"/>
      <c r="C15" s="116"/>
      <c r="D15" s="116"/>
      <c r="E15" s="116"/>
      <c r="F15" s="116"/>
    </row>
    <row r="16" spans="1:9" x14ac:dyDescent="0.25">
      <c r="A16" s="116"/>
      <c r="B16" s="116"/>
      <c r="C16" s="116"/>
      <c r="D16" s="116"/>
      <c r="E16" s="116"/>
      <c r="F16" s="116"/>
    </row>
    <row r="17" spans="1:6" x14ac:dyDescent="0.25">
      <c r="A17" s="116"/>
      <c r="B17" s="116"/>
      <c r="C17" s="116"/>
      <c r="D17" s="116"/>
      <c r="E17" s="116"/>
      <c r="F17" s="116"/>
    </row>
    <row r="18" spans="1:6" x14ac:dyDescent="0.25">
      <c r="A18" s="116"/>
      <c r="B18" s="116"/>
      <c r="C18" s="116"/>
      <c r="D18" s="116"/>
      <c r="E18" s="116"/>
      <c r="F18" s="116"/>
    </row>
    <row r="19" spans="1:6" x14ac:dyDescent="0.25">
      <c r="A19" s="116"/>
      <c r="B19" s="116"/>
      <c r="C19" s="116"/>
      <c r="D19" s="116"/>
      <c r="E19" s="116"/>
      <c r="F19" s="116"/>
    </row>
    <row r="20" spans="1:6" x14ac:dyDescent="0.25">
      <c r="A20" s="116"/>
      <c r="B20" s="116"/>
      <c r="C20" s="116"/>
      <c r="D20" s="116"/>
      <c r="E20" s="116"/>
      <c r="F20" s="116"/>
    </row>
    <row r="21" spans="1:6" x14ac:dyDescent="0.25">
      <c r="A21" s="116"/>
      <c r="B21" s="116"/>
      <c r="C21" s="116"/>
      <c r="D21" s="116"/>
      <c r="E21" s="116"/>
      <c r="F21" s="116"/>
    </row>
    <row r="22" spans="1:6" x14ac:dyDescent="0.25">
      <c r="A22" s="116"/>
      <c r="B22" s="116"/>
      <c r="C22" s="116"/>
      <c r="D22" s="116"/>
      <c r="E22" s="116"/>
      <c r="F22" s="116"/>
    </row>
    <row r="23" spans="1:6" x14ac:dyDescent="0.25">
      <c r="A23" s="116"/>
      <c r="B23" s="116"/>
      <c r="C23" s="116"/>
      <c r="D23" s="116"/>
      <c r="E23" s="116"/>
      <c r="F23" s="116"/>
    </row>
    <row r="24" spans="1:6" x14ac:dyDescent="0.25">
      <c r="A24" s="116"/>
      <c r="B24" s="116"/>
      <c r="C24" s="116"/>
      <c r="D24" s="116"/>
      <c r="E24" s="116"/>
      <c r="F24" s="116"/>
    </row>
    <row r="25" spans="1:6" x14ac:dyDescent="0.25">
      <c r="A25" s="116"/>
      <c r="B25" s="116"/>
      <c r="C25" s="116"/>
      <c r="D25" s="116"/>
      <c r="E25" s="116"/>
      <c r="F25" s="11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J15" sqref="J15"/>
    </sheetView>
  </sheetViews>
  <sheetFormatPr defaultRowHeight="15" x14ac:dyDescent="0.25"/>
  <cols>
    <col min="1" max="1" width="17.42578125" style="117" customWidth="1"/>
    <col min="2" max="5" width="9.140625" style="117"/>
    <col min="6" max="6" width="10" style="117" customWidth="1"/>
    <col min="7" max="7" width="9.140625" style="117"/>
    <col min="8" max="8" width="9.42578125" style="117" customWidth="1"/>
  </cols>
  <sheetData>
    <row r="1" spans="1:9" ht="36" x14ac:dyDescent="0.25">
      <c r="A1" s="106"/>
      <c r="B1" s="107" t="s">
        <v>96</v>
      </c>
      <c r="C1" s="108" t="s">
        <v>97</v>
      </c>
      <c r="D1" s="109" t="s">
        <v>98</v>
      </c>
      <c r="E1" s="109" t="s">
        <v>99</v>
      </c>
      <c r="F1" s="109" t="s">
        <v>100</v>
      </c>
      <c r="G1" s="109" t="s">
        <v>101</v>
      </c>
      <c r="H1" s="109" t="s">
        <v>102</v>
      </c>
      <c r="I1" s="126" t="s">
        <v>120</v>
      </c>
    </row>
    <row r="2" spans="1:9" x14ac:dyDescent="0.25">
      <c r="A2" s="118" t="s">
        <v>104</v>
      </c>
      <c r="B2" s="119">
        <v>62028</v>
      </c>
      <c r="C2" s="119">
        <v>63134</v>
      </c>
      <c r="D2" s="120">
        <v>65936</v>
      </c>
      <c r="E2" s="121">
        <v>68295.5</v>
      </c>
      <c r="F2" s="122">
        <v>70491.5</v>
      </c>
      <c r="G2" s="123">
        <v>69922.5</v>
      </c>
      <c r="H2" s="124">
        <v>65871</v>
      </c>
      <c r="I2" s="148">
        <v>62588</v>
      </c>
    </row>
    <row r="3" spans="1:9" x14ac:dyDescent="0.25">
      <c r="A3" s="116"/>
      <c r="B3" s="116"/>
      <c r="C3" s="116"/>
      <c r="D3" s="116"/>
      <c r="E3" s="116"/>
      <c r="F3" s="116"/>
      <c r="G3" s="116"/>
      <c r="H3" s="116"/>
    </row>
    <row r="4" spans="1:9" x14ac:dyDescent="0.25">
      <c r="A4" s="116"/>
      <c r="B4" s="116"/>
      <c r="C4" s="116"/>
      <c r="D4" s="116"/>
      <c r="E4" s="116"/>
      <c r="F4" s="116"/>
      <c r="G4" s="116"/>
      <c r="H4" s="116"/>
    </row>
    <row r="5" spans="1:9" x14ac:dyDescent="0.25">
      <c r="A5" s="116"/>
      <c r="B5" s="116"/>
      <c r="C5" s="116"/>
      <c r="D5" s="116"/>
      <c r="E5" s="116"/>
      <c r="F5" s="116"/>
      <c r="G5" s="116"/>
      <c r="H5" s="116"/>
    </row>
    <row r="6" spans="1:9" x14ac:dyDescent="0.25">
      <c r="A6" s="116"/>
      <c r="B6" s="116"/>
      <c r="C6" s="116"/>
      <c r="D6" s="116"/>
      <c r="E6" s="116"/>
      <c r="F6" s="116"/>
      <c r="G6" s="116"/>
      <c r="H6" s="116"/>
    </row>
    <row r="7" spans="1:9" x14ac:dyDescent="0.25">
      <c r="A7" s="116"/>
      <c r="B7" s="116"/>
      <c r="C7" s="116"/>
      <c r="D7" s="116"/>
      <c r="E7" s="116"/>
      <c r="F7" s="116"/>
      <c r="G7" s="116"/>
      <c r="H7" s="116"/>
    </row>
    <row r="8" spans="1:9" x14ac:dyDescent="0.25">
      <c r="A8" s="116"/>
      <c r="B8" s="116"/>
      <c r="C8" s="116"/>
      <c r="D8" s="116"/>
      <c r="E8" s="116"/>
      <c r="F8" s="116"/>
      <c r="G8" s="116"/>
      <c r="H8" s="116"/>
    </row>
    <row r="9" spans="1:9" x14ac:dyDescent="0.25">
      <c r="A9" s="116"/>
      <c r="B9" s="116"/>
      <c r="C9" s="116"/>
      <c r="D9" s="116"/>
      <c r="E9" s="116"/>
      <c r="F9" s="116"/>
      <c r="G9" s="116"/>
      <c r="H9" s="116"/>
    </row>
    <row r="10" spans="1:9" x14ac:dyDescent="0.25">
      <c r="A10" s="116"/>
      <c r="B10" s="116"/>
      <c r="C10" s="116"/>
      <c r="D10" s="116"/>
      <c r="E10" s="116"/>
      <c r="F10" s="116"/>
      <c r="G10" s="116"/>
      <c r="H10" s="116"/>
    </row>
    <row r="11" spans="1:9" x14ac:dyDescent="0.25">
      <c r="A11" s="116"/>
      <c r="B11" s="116"/>
      <c r="C11" s="116"/>
      <c r="D11" s="116"/>
      <c r="E11" s="116"/>
      <c r="F11" s="116"/>
      <c r="G11" s="116"/>
      <c r="H11" s="116"/>
    </row>
    <row r="12" spans="1:9" x14ac:dyDescent="0.25">
      <c r="A12" s="116"/>
      <c r="B12" s="116"/>
      <c r="C12" s="116"/>
      <c r="D12" s="116"/>
      <c r="E12" s="116"/>
      <c r="F12" s="116"/>
      <c r="G12" s="116"/>
      <c r="H12" s="116"/>
    </row>
    <row r="13" spans="1:9" x14ac:dyDescent="0.25">
      <c r="A13" s="116"/>
      <c r="B13" s="116"/>
      <c r="C13" s="116"/>
      <c r="D13" s="116"/>
      <c r="E13" s="116"/>
      <c r="F13" s="116"/>
      <c r="G13" s="116"/>
      <c r="H13" s="116"/>
    </row>
    <row r="14" spans="1:9" x14ac:dyDescent="0.25">
      <c r="A14" s="116"/>
      <c r="B14" s="116"/>
      <c r="C14" s="116"/>
      <c r="D14" s="116"/>
      <c r="E14" s="116"/>
      <c r="F14" s="116"/>
      <c r="G14" s="116"/>
      <c r="H14" s="116"/>
    </row>
    <row r="15" spans="1:9" x14ac:dyDescent="0.25">
      <c r="A15" s="116"/>
      <c r="B15" s="116"/>
      <c r="C15" s="116"/>
      <c r="D15" s="116"/>
      <c r="E15" s="116"/>
      <c r="F15" s="116"/>
      <c r="G15" s="116"/>
      <c r="H15" s="116"/>
    </row>
    <row r="16" spans="1:9" x14ac:dyDescent="0.25">
      <c r="A16" s="116"/>
      <c r="B16" s="116"/>
      <c r="C16" s="116"/>
      <c r="D16" s="116"/>
      <c r="E16" s="116"/>
      <c r="F16" s="116"/>
      <c r="G16" s="116"/>
      <c r="H16" s="116"/>
    </row>
    <row r="17" spans="1:8" x14ac:dyDescent="0.25">
      <c r="A17" s="116"/>
      <c r="B17" s="116"/>
      <c r="C17" s="116"/>
      <c r="D17" s="116"/>
      <c r="E17" s="116"/>
      <c r="F17" s="116"/>
      <c r="G17" s="116"/>
      <c r="H17" s="116"/>
    </row>
    <row r="18" spans="1:8" x14ac:dyDescent="0.25">
      <c r="A18" s="116"/>
      <c r="B18" s="116"/>
      <c r="C18" s="116"/>
      <c r="D18" s="116"/>
      <c r="E18" s="116"/>
      <c r="F18" s="116"/>
      <c r="G18" s="116"/>
      <c r="H18" s="116"/>
    </row>
    <row r="19" spans="1:8" x14ac:dyDescent="0.25">
      <c r="A19" s="116"/>
      <c r="B19" s="116"/>
      <c r="C19" s="116"/>
      <c r="D19" s="116"/>
      <c r="E19" s="116"/>
      <c r="F19" s="116"/>
      <c r="G19" s="116"/>
      <c r="H19" s="116"/>
    </row>
    <row r="20" spans="1:8" x14ac:dyDescent="0.25">
      <c r="A20" s="116"/>
      <c r="B20" s="116"/>
      <c r="C20" s="116"/>
      <c r="D20" s="116"/>
      <c r="E20" s="116"/>
      <c r="F20" s="116"/>
      <c r="G20" s="116"/>
      <c r="H20" s="116"/>
    </row>
    <row r="21" spans="1:8" x14ac:dyDescent="0.25">
      <c r="A21" s="116"/>
      <c r="B21" s="116"/>
      <c r="C21" s="116"/>
      <c r="D21" s="116"/>
      <c r="E21" s="116"/>
      <c r="F21" s="116"/>
      <c r="G21" s="116"/>
      <c r="H21" s="116"/>
    </row>
    <row r="22" spans="1:8" x14ac:dyDescent="0.25">
      <c r="A22" s="116"/>
      <c r="B22" s="116"/>
      <c r="C22" s="116"/>
      <c r="D22" s="116"/>
      <c r="E22" s="116"/>
      <c r="F22" s="116"/>
      <c r="G22" s="116"/>
      <c r="H22" s="116"/>
    </row>
    <row r="23" spans="1:8" x14ac:dyDescent="0.25">
      <c r="A23" s="116"/>
      <c r="B23" s="116"/>
      <c r="C23" s="116"/>
      <c r="D23" s="116"/>
      <c r="E23" s="116"/>
      <c r="F23" s="116"/>
      <c r="G23" s="116"/>
      <c r="H23" s="116"/>
    </row>
    <row r="24" spans="1:8" x14ac:dyDescent="0.25">
      <c r="A24" s="116"/>
      <c r="B24" s="116"/>
      <c r="C24" s="116"/>
      <c r="D24" s="116"/>
      <c r="E24" s="116"/>
      <c r="F24" s="116"/>
      <c r="G24" s="116"/>
      <c r="H24" s="11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K13" sqref="K13"/>
    </sheetView>
  </sheetViews>
  <sheetFormatPr defaultRowHeight="15" x14ac:dyDescent="0.25"/>
  <sheetData>
    <row r="1" spans="1:9" ht="36" x14ac:dyDescent="0.25">
      <c r="A1" s="106"/>
      <c r="B1" s="107" t="s">
        <v>105</v>
      </c>
      <c r="C1" s="108" t="s">
        <v>106</v>
      </c>
      <c r="D1" s="109" t="s">
        <v>107</v>
      </c>
      <c r="E1" s="125" t="s">
        <v>108</v>
      </c>
      <c r="F1" s="125" t="s">
        <v>109</v>
      </c>
      <c r="G1" s="125" t="s">
        <v>110</v>
      </c>
      <c r="H1" s="125" t="s">
        <v>111</v>
      </c>
      <c r="I1" s="126" t="s">
        <v>121</v>
      </c>
    </row>
    <row r="2" spans="1:9" x14ac:dyDescent="0.25">
      <c r="A2" s="106"/>
      <c r="B2" s="107" t="s">
        <v>112</v>
      </c>
      <c r="C2" s="108" t="s">
        <v>113</v>
      </c>
      <c r="D2" s="127">
        <v>39706</v>
      </c>
      <c r="E2" s="128">
        <v>40077</v>
      </c>
      <c r="F2" s="128">
        <v>40441</v>
      </c>
      <c r="G2" s="128">
        <v>40805</v>
      </c>
      <c r="H2" s="128">
        <v>41169</v>
      </c>
      <c r="I2" s="129">
        <v>41533</v>
      </c>
    </row>
    <row r="3" spans="1:9" ht="25.5" x14ac:dyDescent="0.25">
      <c r="A3" s="118" t="s">
        <v>8</v>
      </c>
      <c r="B3" s="130">
        <v>2080.6999999999998</v>
      </c>
      <c r="C3" s="130">
        <v>2104.5</v>
      </c>
      <c r="D3" s="131">
        <v>2197.87</v>
      </c>
      <c r="E3" s="132">
        <v>2276.52</v>
      </c>
      <c r="F3" s="133">
        <v>2349.6999999999998</v>
      </c>
      <c r="G3" s="133">
        <v>2330.8000000000002</v>
      </c>
      <c r="H3" s="134">
        <v>2195.6999999999998</v>
      </c>
      <c r="I3" s="165">
        <v>2086.3000000000002</v>
      </c>
    </row>
    <row r="4" spans="1:9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9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9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9" x14ac:dyDescent="0.25">
      <c r="A7" s="116"/>
      <c r="B7" s="116"/>
      <c r="C7" s="116"/>
      <c r="D7" s="116"/>
      <c r="E7" s="116"/>
      <c r="F7" s="116"/>
      <c r="G7" s="116"/>
      <c r="H7" s="116"/>
      <c r="I7" s="116"/>
    </row>
    <row r="8" spans="1:9" x14ac:dyDescent="0.25">
      <c r="A8" s="116"/>
      <c r="B8" s="116"/>
      <c r="C8" s="116"/>
      <c r="D8" s="116"/>
      <c r="E8" s="116"/>
      <c r="F8" s="116"/>
      <c r="G8" s="116"/>
      <c r="H8" s="116"/>
      <c r="I8" s="116"/>
    </row>
    <row r="9" spans="1:9" x14ac:dyDescent="0.25">
      <c r="A9" s="116"/>
      <c r="B9" s="116"/>
      <c r="C9" s="116"/>
      <c r="D9" s="116"/>
      <c r="E9" s="116"/>
      <c r="F9" s="116"/>
      <c r="G9" s="116"/>
      <c r="H9" s="116"/>
      <c r="I9" s="116"/>
    </row>
    <row r="10" spans="1:9" x14ac:dyDescent="0.25">
      <c r="A10" s="116"/>
      <c r="B10" s="116"/>
      <c r="C10" s="116"/>
      <c r="D10" s="116"/>
      <c r="E10" s="116"/>
      <c r="F10" s="116"/>
      <c r="G10" s="116"/>
      <c r="H10" s="116"/>
      <c r="I10" s="116"/>
    </row>
    <row r="11" spans="1:9" x14ac:dyDescent="0.25">
      <c r="A11" s="116"/>
      <c r="B11" s="116"/>
      <c r="C11" s="116"/>
      <c r="D11" s="116"/>
      <c r="E11" s="116"/>
      <c r="F11" s="116"/>
      <c r="G11" s="116"/>
      <c r="H11" s="116"/>
      <c r="I11" s="116"/>
    </row>
    <row r="12" spans="1:9" x14ac:dyDescent="0.25">
      <c r="A12" s="116"/>
      <c r="B12" s="116"/>
      <c r="C12" s="116"/>
      <c r="D12" s="116"/>
      <c r="E12" s="116"/>
      <c r="F12" s="116"/>
      <c r="G12" s="116"/>
      <c r="H12" s="116"/>
      <c r="I12" s="116"/>
    </row>
    <row r="13" spans="1:9" x14ac:dyDescent="0.25">
      <c r="A13" s="116"/>
      <c r="B13" s="116"/>
      <c r="C13" s="116"/>
      <c r="D13" s="116"/>
      <c r="E13" s="116"/>
      <c r="F13" s="116"/>
      <c r="G13" s="116"/>
      <c r="H13" s="116"/>
      <c r="I13" s="116"/>
    </row>
    <row r="14" spans="1:9" x14ac:dyDescent="0.25">
      <c r="A14" s="116"/>
      <c r="B14" s="116"/>
      <c r="C14" s="116"/>
      <c r="D14" s="116"/>
      <c r="E14" s="116"/>
      <c r="F14" s="116"/>
      <c r="G14" s="116"/>
      <c r="H14" s="116"/>
      <c r="I14" s="116"/>
    </row>
    <row r="15" spans="1:9" x14ac:dyDescent="0.25">
      <c r="A15" s="116"/>
      <c r="B15" s="116"/>
      <c r="C15" s="116"/>
      <c r="D15" s="116"/>
      <c r="E15" s="116"/>
      <c r="F15" s="116"/>
      <c r="G15" s="116"/>
      <c r="H15" s="116"/>
      <c r="I15" s="116"/>
    </row>
    <row r="16" spans="1:9" x14ac:dyDescent="0.25">
      <c r="A16" s="116"/>
      <c r="B16" s="116"/>
      <c r="C16" s="116"/>
      <c r="D16" s="116"/>
      <c r="E16" s="116"/>
      <c r="F16" s="116"/>
      <c r="G16" s="116"/>
      <c r="H16" s="116"/>
      <c r="I16" s="116"/>
    </row>
    <row r="17" spans="1:9" x14ac:dyDescent="0.25">
      <c r="A17" s="116"/>
      <c r="B17" s="116"/>
      <c r="C17" s="116"/>
      <c r="D17" s="116"/>
      <c r="E17" s="116"/>
      <c r="F17" s="116"/>
      <c r="G17" s="116"/>
      <c r="H17" s="116"/>
      <c r="I17" s="116"/>
    </row>
    <row r="18" spans="1:9" x14ac:dyDescent="0.25">
      <c r="A18" s="116"/>
      <c r="B18" s="116"/>
      <c r="C18" s="116"/>
      <c r="D18" s="116"/>
      <c r="E18" s="116"/>
      <c r="F18" s="116"/>
      <c r="G18" s="116"/>
      <c r="H18" s="116"/>
      <c r="I18" s="116"/>
    </row>
    <row r="19" spans="1:9" x14ac:dyDescent="0.25">
      <c r="A19" s="116"/>
      <c r="B19" s="116"/>
      <c r="C19" s="116"/>
      <c r="D19" s="116"/>
      <c r="E19" s="116"/>
      <c r="F19" s="116"/>
      <c r="G19" s="116"/>
      <c r="H19" s="116"/>
      <c r="I19" s="116"/>
    </row>
    <row r="20" spans="1:9" x14ac:dyDescent="0.25">
      <c r="A20" s="116"/>
      <c r="B20" s="116"/>
      <c r="C20" s="116"/>
      <c r="D20" s="116"/>
      <c r="E20" s="116"/>
      <c r="F20" s="116"/>
      <c r="G20" s="116"/>
      <c r="H20" s="116"/>
      <c r="I20" s="116"/>
    </row>
    <row r="21" spans="1:9" x14ac:dyDescent="0.25">
      <c r="A21" s="116"/>
      <c r="B21" s="116"/>
      <c r="C21" s="116"/>
      <c r="D21" s="116"/>
      <c r="E21" s="116"/>
      <c r="F21" s="116"/>
      <c r="G21" s="116"/>
      <c r="H21" s="116"/>
      <c r="I21" s="116"/>
    </row>
    <row r="22" spans="1:9" x14ac:dyDescent="0.25">
      <c r="A22" s="116"/>
      <c r="B22" s="116"/>
      <c r="C22" s="116"/>
      <c r="D22" s="116"/>
      <c r="E22" s="116"/>
      <c r="F22" s="116"/>
      <c r="G22" s="116"/>
      <c r="H22" s="116"/>
      <c r="I22" s="116"/>
    </row>
    <row r="23" spans="1:9" x14ac:dyDescent="0.25">
      <c r="A23" s="116"/>
      <c r="B23" s="116"/>
      <c r="C23" s="116"/>
      <c r="D23" s="116"/>
      <c r="E23" s="116"/>
      <c r="F23" s="116"/>
      <c r="G23" s="116"/>
      <c r="H23" s="116"/>
      <c r="I23" s="11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L8" sqref="L8"/>
    </sheetView>
  </sheetViews>
  <sheetFormatPr defaultRowHeight="15" x14ac:dyDescent="0.25"/>
  <cols>
    <col min="1" max="1" width="18.42578125" customWidth="1"/>
  </cols>
  <sheetData>
    <row r="1" spans="1:9" ht="36" x14ac:dyDescent="0.25">
      <c r="A1" s="106"/>
      <c r="B1" s="107" t="s">
        <v>105</v>
      </c>
      <c r="C1" s="108" t="s">
        <v>106</v>
      </c>
      <c r="D1" s="109" t="s">
        <v>107</v>
      </c>
      <c r="E1" s="125" t="s">
        <v>108</v>
      </c>
      <c r="F1" s="125" t="s">
        <v>109</v>
      </c>
      <c r="G1" s="125" t="s">
        <v>110</v>
      </c>
      <c r="H1" s="125" t="s">
        <v>111</v>
      </c>
      <c r="I1" s="126" t="s">
        <v>121</v>
      </c>
    </row>
    <row r="2" spans="1:9" x14ac:dyDescent="0.25">
      <c r="A2" s="106"/>
      <c r="B2" s="107" t="s">
        <v>112</v>
      </c>
      <c r="C2" s="108" t="s">
        <v>113</v>
      </c>
      <c r="D2" s="127">
        <v>39706</v>
      </c>
      <c r="E2" s="128">
        <v>40077</v>
      </c>
      <c r="F2" s="128">
        <v>40441</v>
      </c>
      <c r="G2" s="128">
        <v>40805</v>
      </c>
      <c r="H2" s="128">
        <v>41169</v>
      </c>
      <c r="I2" s="129">
        <v>41533</v>
      </c>
    </row>
    <row r="3" spans="1:9" ht="25.5" x14ac:dyDescent="0.25">
      <c r="A3" s="135" t="s">
        <v>114</v>
      </c>
      <c r="B3" s="136">
        <v>3320</v>
      </c>
      <c r="C3" s="136">
        <v>3452</v>
      </c>
      <c r="D3" s="137">
        <v>3653</v>
      </c>
      <c r="E3" s="138">
        <v>3859</v>
      </c>
      <c r="F3" s="139">
        <v>3916</v>
      </c>
      <c r="G3" s="140">
        <v>3665</v>
      </c>
      <c r="H3" s="124">
        <v>3439</v>
      </c>
      <c r="I3" s="141">
        <v>3322</v>
      </c>
    </row>
    <row r="4" spans="1:9" x14ac:dyDescent="0.25">
      <c r="A4" s="135" t="s">
        <v>115</v>
      </c>
      <c r="B4" s="136">
        <v>3204</v>
      </c>
      <c r="C4" s="136">
        <v>3150</v>
      </c>
      <c r="D4" s="137">
        <v>3110</v>
      </c>
      <c r="E4" s="138">
        <v>3063</v>
      </c>
      <c r="F4" s="139">
        <v>3307</v>
      </c>
      <c r="G4" s="140">
        <v>3637</v>
      </c>
      <c r="H4" s="124">
        <v>3277</v>
      </c>
      <c r="I4" s="141">
        <v>2840</v>
      </c>
    </row>
    <row r="5" spans="1:9" x14ac:dyDescent="0.25">
      <c r="A5" s="116"/>
      <c r="B5" s="116"/>
      <c r="C5" s="116"/>
      <c r="D5" s="116"/>
      <c r="E5" s="116"/>
      <c r="F5" s="116"/>
      <c r="G5" s="116"/>
      <c r="H5" s="116"/>
    </row>
    <row r="6" spans="1:9" x14ac:dyDescent="0.25">
      <c r="A6" s="116"/>
      <c r="B6" s="116"/>
      <c r="C6" s="116"/>
      <c r="D6" s="116"/>
      <c r="E6" s="116"/>
      <c r="F6" s="116"/>
      <c r="G6" s="116"/>
      <c r="H6" s="116"/>
    </row>
    <row r="7" spans="1:9" x14ac:dyDescent="0.25">
      <c r="A7" s="116"/>
      <c r="B7" s="116"/>
      <c r="C7" s="116"/>
      <c r="D7" s="116"/>
      <c r="E7" s="116"/>
      <c r="F7" s="116"/>
      <c r="G7" s="116"/>
      <c r="H7" s="116"/>
    </row>
    <row r="8" spans="1:9" x14ac:dyDescent="0.25">
      <c r="A8" s="116"/>
      <c r="B8" s="116"/>
      <c r="C8" s="116"/>
      <c r="D8" s="116"/>
      <c r="E8" s="116"/>
      <c r="F8" s="116"/>
      <c r="G8" s="116"/>
      <c r="H8" s="116"/>
    </row>
    <row r="9" spans="1:9" x14ac:dyDescent="0.25">
      <c r="A9" s="116"/>
      <c r="B9" s="116"/>
      <c r="C9" s="116"/>
      <c r="D9" s="116"/>
      <c r="E9" s="116"/>
      <c r="F9" s="116"/>
      <c r="G9" s="116"/>
      <c r="H9" s="116"/>
    </row>
    <row r="10" spans="1:9" x14ac:dyDescent="0.25">
      <c r="A10" s="116"/>
      <c r="B10" s="116"/>
      <c r="C10" s="116"/>
      <c r="D10" s="116"/>
      <c r="E10" s="116"/>
      <c r="F10" s="116"/>
      <c r="G10" s="116"/>
      <c r="H10" s="116"/>
    </row>
    <row r="11" spans="1:9" x14ac:dyDescent="0.25">
      <c r="A11" s="116"/>
      <c r="B11" s="116"/>
      <c r="C11" s="116"/>
      <c r="D11" s="116"/>
      <c r="E11" s="116"/>
      <c r="F11" s="116"/>
      <c r="G11" s="116"/>
      <c r="H11" s="116"/>
    </row>
    <row r="12" spans="1:9" x14ac:dyDescent="0.25">
      <c r="A12" s="116"/>
      <c r="B12" s="116"/>
      <c r="C12" s="116"/>
      <c r="D12" s="116"/>
      <c r="E12" s="116"/>
      <c r="F12" s="116"/>
      <c r="G12" s="116"/>
      <c r="H12" s="116"/>
    </row>
    <row r="13" spans="1:9" x14ac:dyDescent="0.25">
      <c r="A13" s="116"/>
      <c r="B13" s="116"/>
      <c r="C13" s="116"/>
      <c r="D13" s="116"/>
      <c r="E13" s="116"/>
      <c r="F13" s="116"/>
      <c r="G13" s="116"/>
      <c r="H13" s="116"/>
    </row>
    <row r="14" spans="1:9" x14ac:dyDescent="0.25">
      <c r="A14" s="116"/>
      <c r="B14" s="116"/>
      <c r="C14" s="116"/>
      <c r="D14" s="116"/>
      <c r="E14" s="116"/>
      <c r="F14" s="116"/>
      <c r="G14" s="116"/>
      <c r="H14" s="116"/>
    </row>
    <row r="15" spans="1:9" x14ac:dyDescent="0.25">
      <c r="A15" s="116"/>
      <c r="B15" s="116"/>
      <c r="C15" s="116"/>
      <c r="D15" s="116"/>
      <c r="E15" s="116"/>
      <c r="F15" s="116"/>
      <c r="G15" s="116"/>
      <c r="H15" s="116"/>
    </row>
    <row r="16" spans="1:9" x14ac:dyDescent="0.25">
      <c r="A16" s="116"/>
      <c r="B16" s="116"/>
      <c r="C16" s="116"/>
      <c r="D16" s="116"/>
      <c r="E16" s="116"/>
      <c r="F16" s="116"/>
      <c r="G16" s="116"/>
      <c r="H16" s="116"/>
    </row>
    <row r="17" spans="1:8" x14ac:dyDescent="0.25">
      <c r="A17" s="116"/>
      <c r="B17" s="116"/>
      <c r="C17" s="116"/>
      <c r="D17" s="116"/>
      <c r="E17" s="116"/>
      <c r="F17" s="116"/>
      <c r="G17" s="116"/>
      <c r="H17" s="116"/>
    </row>
    <row r="18" spans="1:8" x14ac:dyDescent="0.25">
      <c r="A18" s="116"/>
      <c r="B18" s="116"/>
      <c r="C18" s="116"/>
      <c r="D18" s="116"/>
      <c r="E18" s="116"/>
      <c r="F18" s="116"/>
      <c r="G18" s="116"/>
      <c r="H18" s="116"/>
    </row>
    <row r="19" spans="1:8" x14ac:dyDescent="0.25">
      <c r="A19" s="116"/>
      <c r="B19" s="116"/>
      <c r="C19" s="116"/>
      <c r="D19" s="116"/>
      <c r="E19" s="116"/>
      <c r="F19" s="116"/>
      <c r="G19" s="116"/>
      <c r="H19" s="116"/>
    </row>
    <row r="20" spans="1:8" x14ac:dyDescent="0.25">
      <c r="A20" s="116"/>
      <c r="B20" s="116"/>
      <c r="C20" s="116"/>
      <c r="D20" s="116"/>
      <c r="E20" s="116"/>
      <c r="F20" s="116"/>
      <c r="G20" s="116"/>
      <c r="H20" s="116"/>
    </row>
    <row r="21" spans="1:8" x14ac:dyDescent="0.25">
      <c r="A21" s="116"/>
      <c r="B21" s="116"/>
      <c r="C21" s="116"/>
      <c r="D21" s="116"/>
      <c r="E21" s="116"/>
      <c r="F21" s="116"/>
      <c r="G21" s="116"/>
      <c r="H21" s="116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0" workbookViewId="0">
      <selection activeCell="M26" sqref="M26"/>
    </sheetView>
  </sheetViews>
  <sheetFormatPr defaultRowHeight="15" x14ac:dyDescent="0.25"/>
  <cols>
    <col min="1" max="1" width="17.140625" customWidth="1"/>
    <col min="6" max="6" width="9.140625" style="160"/>
  </cols>
  <sheetData>
    <row r="1" spans="1:9" ht="36" x14ac:dyDescent="0.25">
      <c r="A1" s="106"/>
      <c r="B1" s="107" t="s">
        <v>105</v>
      </c>
      <c r="C1" s="108" t="s">
        <v>106</v>
      </c>
      <c r="D1" s="109" t="s">
        <v>107</v>
      </c>
      <c r="E1" s="125" t="s">
        <v>108</v>
      </c>
      <c r="F1" s="125" t="s">
        <v>109</v>
      </c>
      <c r="G1" s="125" t="s">
        <v>110</v>
      </c>
      <c r="H1" s="125" t="s">
        <v>111</v>
      </c>
      <c r="I1" s="126" t="s">
        <v>121</v>
      </c>
    </row>
    <row r="2" spans="1:9" x14ac:dyDescent="0.25">
      <c r="A2" s="106"/>
      <c r="B2" s="107" t="s">
        <v>112</v>
      </c>
      <c r="C2" s="108" t="s">
        <v>113</v>
      </c>
      <c r="D2" s="127">
        <v>39706</v>
      </c>
      <c r="E2" s="128">
        <v>40077</v>
      </c>
      <c r="F2" s="128">
        <v>40441</v>
      </c>
      <c r="G2" s="128">
        <v>40805</v>
      </c>
      <c r="H2" s="128">
        <v>41169</v>
      </c>
      <c r="I2" s="129">
        <v>41533</v>
      </c>
    </row>
    <row r="3" spans="1:9" x14ac:dyDescent="0.25">
      <c r="A3" s="142" t="s">
        <v>17</v>
      </c>
      <c r="B3" s="143">
        <v>1605</v>
      </c>
      <c r="C3" s="143">
        <v>1786</v>
      </c>
      <c r="D3" s="144">
        <v>1775</v>
      </c>
      <c r="E3" s="145">
        <v>1729</v>
      </c>
      <c r="F3" s="146">
        <v>1704</v>
      </c>
      <c r="G3" s="147">
        <v>1733</v>
      </c>
      <c r="H3" s="148">
        <v>1593</v>
      </c>
      <c r="I3" s="148">
        <v>1476</v>
      </c>
    </row>
    <row r="4" spans="1:9" x14ac:dyDescent="0.25">
      <c r="A4" s="142" t="s">
        <v>116</v>
      </c>
      <c r="B4" s="143">
        <v>315</v>
      </c>
      <c r="C4" s="143">
        <v>259</v>
      </c>
      <c r="D4" s="144">
        <v>307</v>
      </c>
      <c r="E4" s="145">
        <v>388</v>
      </c>
      <c r="F4" s="149">
        <v>357</v>
      </c>
      <c r="G4" s="150">
        <v>382</v>
      </c>
      <c r="H4" s="148">
        <v>376</v>
      </c>
      <c r="I4" s="148">
        <v>429</v>
      </c>
    </row>
    <row r="5" spans="1:9" x14ac:dyDescent="0.25">
      <c r="A5" s="142" t="s">
        <v>117</v>
      </c>
      <c r="B5" s="143">
        <v>3243</v>
      </c>
      <c r="C5" s="143">
        <v>3148</v>
      </c>
      <c r="D5" s="144">
        <v>3275</v>
      </c>
      <c r="E5" s="145">
        <v>3189</v>
      </c>
      <c r="F5" s="146">
        <v>3436</v>
      </c>
      <c r="G5" s="147">
        <v>3656</v>
      </c>
      <c r="H5" s="148">
        <v>3232</v>
      </c>
      <c r="I5" s="148">
        <v>3182</v>
      </c>
    </row>
    <row r="6" spans="1:9" x14ac:dyDescent="0.25">
      <c r="A6" s="142" t="s">
        <v>118</v>
      </c>
      <c r="B6" s="143">
        <v>611</v>
      </c>
      <c r="C6" s="143">
        <v>664</v>
      </c>
      <c r="D6" s="144">
        <v>554</v>
      </c>
      <c r="E6" s="145">
        <v>783</v>
      </c>
      <c r="F6" s="151">
        <v>720</v>
      </c>
      <c r="G6" s="150">
        <v>458</v>
      </c>
      <c r="H6" s="148">
        <v>731</v>
      </c>
      <c r="I6" s="148">
        <v>691</v>
      </c>
    </row>
    <row r="7" spans="1:9" ht="25.5" x14ac:dyDescent="0.25">
      <c r="A7" s="152" t="s">
        <v>119</v>
      </c>
      <c r="B7" s="153">
        <v>750</v>
      </c>
      <c r="C7" s="153">
        <v>745</v>
      </c>
      <c r="D7" s="154">
        <v>851</v>
      </c>
      <c r="E7" s="155">
        <v>833</v>
      </c>
      <c r="F7" s="149">
        <v>975</v>
      </c>
      <c r="G7" s="147">
        <v>1045</v>
      </c>
      <c r="H7" s="148">
        <v>750</v>
      </c>
      <c r="I7" s="148">
        <v>343</v>
      </c>
    </row>
    <row r="8" spans="1:9" x14ac:dyDescent="0.25">
      <c r="A8" s="156" t="s">
        <v>22</v>
      </c>
      <c r="B8" s="124"/>
      <c r="C8" s="124"/>
      <c r="D8" s="157"/>
      <c r="E8" s="124"/>
      <c r="F8" s="149">
        <v>30</v>
      </c>
      <c r="G8" s="150">
        <v>28</v>
      </c>
      <c r="H8" s="148">
        <v>34</v>
      </c>
      <c r="I8" s="148">
        <v>40</v>
      </c>
    </row>
    <row r="9" spans="1:9" x14ac:dyDescent="0.25">
      <c r="A9" s="141" t="s">
        <v>80</v>
      </c>
      <c r="B9" s="124"/>
      <c r="C9" s="124"/>
      <c r="D9" s="157"/>
      <c r="E9" s="124"/>
      <c r="F9" s="114"/>
      <c r="G9" s="124"/>
      <c r="H9" s="148"/>
      <c r="I9" s="148">
        <v>1</v>
      </c>
    </row>
    <row r="10" spans="1:9" x14ac:dyDescent="0.25">
      <c r="A10" s="116"/>
      <c r="B10" s="116"/>
      <c r="C10" s="116"/>
      <c r="D10" s="158"/>
      <c r="E10" s="116"/>
      <c r="F10" s="159"/>
      <c r="G10" s="116"/>
    </row>
    <row r="11" spans="1:9" x14ac:dyDescent="0.25">
      <c r="A11" s="116"/>
      <c r="B11" s="116"/>
      <c r="C11" s="116"/>
      <c r="D11" s="158"/>
      <c r="E11" s="116"/>
      <c r="F11" s="159"/>
      <c r="G11" s="116"/>
    </row>
    <row r="12" spans="1:9" x14ac:dyDescent="0.25">
      <c r="A12" s="116"/>
      <c r="B12" s="116"/>
      <c r="C12" s="116"/>
      <c r="D12" s="158"/>
      <c r="E12" s="116"/>
      <c r="F12" s="159"/>
      <c r="G12" s="116"/>
    </row>
    <row r="13" spans="1:9" x14ac:dyDescent="0.25">
      <c r="A13" s="116"/>
      <c r="B13" s="116"/>
      <c r="C13" s="116"/>
      <c r="D13" s="158"/>
      <c r="E13" s="116"/>
      <c r="F13" s="159"/>
      <c r="G13" s="116"/>
    </row>
    <row r="14" spans="1:9" x14ac:dyDescent="0.25">
      <c r="A14" s="116"/>
      <c r="B14" s="116"/>
      <c r="C14" s="116"/>
      <c r="D14" s="158"/>
      <c r="E14" s="116"/>
      <c r="F14" s="159"/>
      <c r="G14" s="116"/>
    </row>
    <row r="15" spans="1:9" x14ac:dyDescent="0.25">
      <c r="A15" s="116"/>
      <c r="B15" s="116"/>
      <c r="C15" s="116"/>
      <c r="D15" s="158"/>
      <c r="E15" s="116"/>
      <c r="F15" s="159"/>
      <c r="G15" s="116"/>
    </row>
    <row r="16" spans="1:9" x14ac:dyDescent="0.25">
      <c r="A16" s="116"/>
      <c r="B16" s="116"/>
      <c r="C16" s="116"/>
      <c r="D16" s="158"/>
      <c r="E16" s="116"/>
      <c r="F16" s="159"/>
      <c r="G16" s="116"/>
    </row>
    <row r="17" spans="1:7" x14ac:dyDescent="0.25">
      <c r="A17" s="116"/>
      <c r="B17" s="116"/>
      <c r="C17" s="116"/>
      <c r="D17" s="158"/>
      <c r="E17" s="116"/>
      <c r="F17" s="159"/>
      <c r="G17" s="116"/>
    </row>
    <row r="18" spans="1:7" x14ac:dyDescent="0.25">
      <c r="A18" s="116"/>
      <c r="B18" s="116"/>
      <c r="C18" s="116"/>
      <c r="D18" s="158"/>
      <c r="E18" s="116"/>
      <c r="F18" s="159"/>
      <c r="G18" s="116"/>
    </row>
    <row r="19" spans="1:7" x14ac:dyDescent="0.25">
      <c r="A19" s="116"/>
      <c r="B19" s="116"/>
      <c r="C19" s="116"/>
      <c r="D19" s="158"/>
      <c r="E19" s="116"/>
      <c r="F19" s="159"/>
      <c r="G19" s="116"/>
    </row>
    <row r="20" spans="1:7" x14ac:dyDescent="0.25">
      <c r="A20" s="116"/>
      <c r="B20" s="116"/>
      <c r="C20" s="116"/>
      <c r="D20" s="158"/>
      <c r="E20" s="116"/>
      <c r="F20" s="159"/>
      <c r="G20" s="116"/>
    </row>
    <row r="21" spans="1:7" x14ac:dyDescent="0.25">
      <c r="A21" s="116"/>
      <c r="B21" s="116"/>
      <c r="C21" s="116"/>
      <c r="D21" s="158"/>
      <c r="E21" s="116"/>
      <c r="F21" s="159"/>
      <c r="G21" s="116"/>
    </row>
    <row r="22" spans="1:7" x14ac:dyDescent="0.25">
      <c r="A22" s="116"/>
      <c r="B22" s="116"/>
      <c r="C22" s="116"/>
      <c r="D22" s="158"/>
      <c r="E22" s="116"/>
      <c r="F22" s="159"/>
      <c r="G22" s="116"/>
    </row>
    <row r="23" spans="1:7" x14ac:dyDescent="0.25">
      <c r="A23" s="116"/>
      <c r="B23" s="116"/>
      <c r="C23" s="116"/>
      <c r="D23" s="158"/>
      <c r="E23" s="116"/>
      <c r="F23" s="159"/>
      <c r="G23" s="116"/>
    </row>
    <row r="24" spans="1:7" x14ac:dyDescent="0.25">
      <c r="A24" s="116"/>
      <c r="B24" s="116"/>
      <c r="C24" s="116"/>
      <c r="D24" s="158"/>
      <c r="E24" s="116"/>
      <c r="F24" s="159"/>
      <c r="G24" s="116"/>
    </row>
    <row r="25" spans="1:7" x14ac:dyDescent="0.25">
      <c r="A25" s="116"/>
      <c r="B25" s="116"/>
      <c r="C25" s="116"/>
      <c r="D25" s="158"/>
      <c r="E25" s="116"/>
      <c r="F25" s="159"/>
      <c r="G25" s="116"/>
    </row>
    <row r="26" spans="1:7" x14ac:dyDescent="0.25">
      <c r="A26" s="116"/>
      <c r="B26" s="116"/>
      <c r="C26" s="116"/>
      <c r="D26" s="158"/>
      <c r="E26" s="116"/>
      <c r="F26" s="159"/>
      <c r="G26" s="116"/>
    </row>
    <row r="27" spans="1:7" x14ac:dyDescent="0.25">
      <c r="A27" s="116"/>
      <c r="B27" s="116"/>
      <c r="C27" s="116"/>
      <c r="D27" s="158"/>
      <c r="E27" s="116"/>
      <c r="F27" s="159"/>
      <c r="G27" s="11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K11" sqref="K11"/>
    </sheetView>
  </sheetViews>
  <sheetFormatPr defaultRowHeight="15" x14ac:dyDescent="0.25"/>
  <cols>
    <col min="1" max="1" width="16.85546875" customWidth="1"/>
  </cols>
  <sheetData>
    <row r="1" spans="1:9" ht="36" x14ac:dyDescent="0.25">
      <c r="A1" s="106"/>
      <c r="B1" s="107" t="s">
        <v>105</v>
      </c>
      <c r="C1" s="108" t="s">
        <v>106</v>
      </c>
      <c r="D1" s="109" t="s">
        <v>107</v>
      </c>
      <c r="E1" s="125" t="s">
        <v>108</v>
      </c>
      <c r="F1" s="125" t="s">
        <v>109</v>
      </c>
      <c r="G1" s="125" t="s">
        <v>110</v>
      </c>
      <c r="H1" s="125" t="s">
        <v>111</v>
      </c>
      <c r="I1" s="126" t="s">
        <v>121</v>
      </c>
    </row>
    <row r="2" spans="1:9" ht="25.5" x14ac:dyDescent="0.25">
      <c r="A2" s="142" t="s">
        <v>119</v>
      </c>
      <c r="B2" s="143">
        <v>750</v>
      </c>
      <c r="C2" s="143">
        <v>745</v>
      </c>
      <c r="D2" s="144">
        <v>851</v>
      </c>
      <c r="E2" s="161">
        <v>833</v>
      </c>
      <c r="F2" s="114">
        <v>968</v>
      </c>
      <c r="G2" s="140">
        <v>1032</v>
      </c>
      <c r="H2" s="148">
        <v>750</v>
      </c>
      <c r="I2" s="148">
        <v>343</v>
      </c>
    </row>
    <row r="3" spans="1:9" x14ac:dyDescent="0.25">
      <c r="A3" s="116"/>
      <c r="B3" s="116"/>
      <c r="C3" s="116"/>
      <c r="D3" s="116"/>
      <c r="E3" s="116"/>
      <c r="F3" s="116"/>
      <c r="G3" s="116"/>
    </row>
    <row r="4" spans="1:9" x14ac:dyDescent="0.25">
      <c r="A4" s="116"/>
      <c r="B4" s="116"/>
      <c r="C4" s="116"/>
      <c r="D4" s="116"/>
      <c r="E4" s="116"/>
      <c r="F4" s="116"/>
      <c r="G4" s="116"/>
    </row>
    <row r="5" spans="1:9" x14ac:dyDescent="0.25">
      <c r="A5" s="116"/>
      <c r="B5" s="116"/>
      <c r="C5" s="116"/>
      <c r="D5" s="116"/>
      <c r="E5" s="116"/>
      <c r="F5" s="116"/>
      <c r="G5" s="116"/>
    </row>
    <row r="6" spans="1:9" x14ac:dyDescent="0.25">
      <c r="A6" s="116"/>
      <c r="B6" s="116"/>
      <c r="C6" s="116"/>
      <c r="D6" s="116"/>
      <c r="E6" s="116"/>
      <c r="F6" s="116"/>
      <c r="G6" s="116"/>
    </row>
    <row r="7" spans="1:9" x14ac:dyDescent="0.25">
      <c r="A7" s="116"/>
      <c r="B7" s="116"/>
      <c r="C7" s="116"/>
      <c r="D7" s="116"/>
      <c r="E7" s="116"/>
      <c r="F7" s="116"/>
      <c r="G7" s="116"/>
    </row>
    <row r="8" spans="1:9" x14ac:dyDescent="0.25">
      <c r="A8" s="116"/>
      <c r="B8" s="116"/>
      <c r="C8" s="116"/>
      <c r="D8" s="116"/>
      <c r="E8" s="116"/>
      <c r="F8" s="116"/>
      <c r="G8" s="116"/>
    </row>
    <row r="9" spans="1:9" x14ac:dyDescent="0.25">
      <c r="A9" s="116"/>
      <c r="B9" s="116"/>
      <c r="C9" s="116"/>
      <c r="D9" s="116"/>
      <c r="E9" s="116"/>
      <c r="F9" s="116"/>
      <c r="G9" s="116"/>
    </row>
    <row r="10" spans="1:9" x14ac:dyDescent="0.25">
      <c r="A10" s="116"/>
      <c r="B10" s="116"/>
      <c r="C10" s="116"/>
      <c r="D10" s="116"/>
      <c r="E10" s="116"/>
      <c r="F10" s="116"/>
      <c r="G10" s="116"/>
    </row>
    <row r="11" spans="1:9" x14ac:dyDescent="0.25">
      <c r="A11" s="116"/>
      <c r="B11" s="116"/>
      <c r="C11" s="116"/>
      <c r="D11" s="116"/>
      <c r="E11" s="116"/>
      <c r="F11" s="116"/>
      <c r="G11" s="116"/>
    </row>
    <row r="12" spans="1:9" x14ac:dyDescent="0.25">
      <c r="A12" s="116"/>
      <c r="B12" s="116"/>
      <c r="C12" s="116"/>
      <c r="D12" s="116"/>
      <c r="E12" s="116"/>
      <c r="F12" s="116"/>
      <c r="G12" s="116"/>
    </row>
    <row r="13" spans="1:9" x14ac:dyDescent="0.25">
      <c r="A13" s="116"/>
      <c r="B13" s="116"/>
      <c r="C13" s="116"/>
      <c r="D13" s="116"/>
      <c r="E13" s="116"/>
      <c r="F13" s="116"/>
      <c r="G13" s="116"/>
    </row>
    <row r="14" spans="1:9" x14ac:dyDescent="0.25">
      <c r="A14" s="116"/>
      <c r="B14" s="116"/>
      <c r="C14" s="116"/>
      <c r="D14" s="116"/>
      <c r="E14" s="116"/>
      <c r="F14" s="116"/>
      <c r="G14" s="116"/>
    </row>
    <row r="15" spans="1:9" x14ac:dyDescent="0.25">
      <c r="A15" s="116"/>
      <c r="B15" s="116"/>
      <c r="C15" s="116"/>
      <c r="D15" s="116"/>
      <c r="E15" s="116"/>
      <c r="F15" s="116"/>
      <c r="G15" s="116"/>
    </row>
    <row r="16" spans="1:9" x14ac:dyDescent="0.25">
      <c r="A16" s="116"/>
      <c r="B16" s="116"/>
      <c r="C16" s="116"/>
      <c r="D16" s="116"/>
      <c r="E16" s="116"/>
      <c r="F16" s="116"/>
      <c r="G16" s="116"/>
    </row>
    <row r="17" spans="1:7" x14ac:dyDescent="0.25">
      <c r="A17" s="116"/>
      <c r="B17" s="116"/>
      <c r="C17" s="116"/>
      <c r="D17" s="116"/>
      <c r="E17" s="116"/>
      <c r="F17" s="116"/>
      <c r="G17" s="116"/>
    </row>
    <row r="18" spans="1:7" x14ac:dyDescent="0.25">
      <c r="A18" s="116"/>
      <c r="B18" s="116"/>
      <c r="C18" s="116"/>
      <c r="D18" s="116"/>
      <c r="E18" s="116"/>
      <c r="F18" s="116"/>
      <c r="G18" s="116"/>
    </row>
    <row r="19" spans="1:7" x14ac:dyDescent="0.25">
      <c r="A19" s="116"/>
      <c r="B19" s="116"/>
      <c r="C19" s="116"/>
      <c r="D19" s="116"/>
      <c r="E19" s="116"/>
      <c r="F19" s="116"/>
      <c r="G19" s="116"/>
    </row>
    <row r="20" spans="1:7" x14ac:dyDescent="0.25">
      <c r="A20" s="116"/>
      <c r="B20" s="116"/>
      <c r="C20" s="116"/>
      <c r="D20" s="116"/>
      <c r="E20" s="116"/>
      <c r="F20" s="116"/>
      <c r="G20" s="116"/>
    </row>
    <row r="21" spans="1:7" x14ac:dyDescent="0.25">
      <c r="A21" s="116"/>
      <c r="B21" s="116"/>
      <c r="C21" s="116"/>
      <c r="D21" s="116"/>
      <c r="E21" s="116"/>
      <c r="F21" s="116"/>
      <c r="G21" s="116"/>
    </row>
    <row r="22" spans="1:7" x14ac:dyDescent="0.25">
      <c r="A22" s="116"/>
      <c r="B22" s="116"/>
      <c r="C22" s="116"/>
      <c r="D22" s="116"/>
      <c r="E22" s="116"/>
      <c r="F22" s="116"/>
      <c r="G22" s="11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L14" sqref="L14:L15"/>
    </sheetView>
  </sheetViews>
  <sheetFormatPr defaultRowHeight="15" x14ac:dyDescent="0.25"/>
  <cols>
    <col min="1" max="1" width="11.140625" customWidth="1"/>
  </cols>
  <sheetData>
    <row r="1" spans="1:9" ht="36" x14ac:dyDescent="0.25">
      <c r="A1" s="106"/>
      <c r="B1" s="107" t="s">
        <v>105</v>
      </c>
      <c r="C1" s="108" t="s">
        <v>106</v>
      </c>
      <c r="D1" s="109" t="s">
        <v>107</v>
      </c>
      <c r="E1" s="125" t="s">
        <v>108</v>
      </c>
      <c r="F1" s="125" t="s">
        <v>109</v>
      </c>
      <c r="G1" s="125" t="s">
        <v>110</v>
      </c>
      <c r="H1" s="125" t="s">
        <v>111</v>
      </c>
      <c r="I1" s="126" t="s">
        <v>121</v>
      </c>
    </row>
    <row r="2" spans="1:9" x14ac:dyDescent="0.25">
      <c r="A2" s="106"/>
      <c r="B2" s="107" t="s">
        <v>112</v>
      </c>
      <c r="C2" s="108" t="s">
        <v>113</v>
      </c>
      <c r="D2" s="127">
        <v>39706</v>
      </c>
      <c r="E2" s="128">
        <v>40077</v>
      </c>
      <c r="F2" s="128">
        <v>40441</v>
      </c>
      <c r="G2" s="128">
        <v>40805</v>
      </c>
      <c r="H2" s="128">
        <v>41169</v>
      </c>
      <c r="I2" s="129">
        <v>41533</v>
      </c>
    </row>
    <row r="3" spans="1:9" x14ac:dyDescent="0.25">
      <c r="A3" s="142" t="s">
        <v>34</v>
      </c>
      <c r="B3" s="143">
        <v>2521</v>
      </c>
      <c r="C3" s="143">
        <v>2679</v>
      </c>
      <c r="D3" s="162">
        <v>2803</v>
      </c>
      <c r="E3" s="161">
        <v>2946</v>
      </c>
      <c r="F3" s="157">
        <v>3108</v>
      </c>
      <c r="G3" s="163">
        <v>3147</v>
      </c>
      <c r="H3" s="124">
        <v>2876</v>
      </c>
      <c r="I3" s="163">
        <v>2528</v>
      </c>
    </row>
    <row r="4" spans="1:9" ht="25.5" x14ac:dyDescent="0.25">
      <c r="A4" s="142" t="s">
        <v>35</v>
      </c>
      <c r="B4" s="143">
        <v>4003</v>
      </c>
      <c r="C4" s="143">
        <v>3923</v>
      </c>
      <c r="D4" s="162">
        <v>3960</v>
      </c>
      <c r="E4" s="161">
        <v>3976</v>
      </c>
      <c r="F4" s="157">
        <v>4115</v>
      </c>
      <c r="G4" s="163">
        <v>4140</v>
      </c>
      <c r="H4" s="124">
        <v>3840</v>
      </c>
      <c r="I4" s="163">
        <v>3633</v>
      </c>
    </row>
    <row r="5" spans="1:9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9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9" x14ac:dyDescent="0.25">
      <c r="A7" s="116"/>
      <c r="B7" s="116"/>
      <c r="C7" s="116"/>
      <c r="D7" s="116"/>
      <c r="E7" s="116"/>
      <c r="F7" s="116"/>
      <c r="G7" s="116"/>
      <c r="H7" s="116"/>
      <c r="I7" s="116"/>
    </row>
    <row r="8" spans="1:9" x14ac:dyDescent="0.25">
      <c r="A8" s="116"/>
      <c r="B8" s="116"/>
      <c r="C8" s="116"/>
      <c r="D8" s="116"/>
      <c r="E8" s="116"/>
      <c r="F8" s="116"/>
      <c r="G8" s="116"/>
      <c r="H8" s="116"/>
      <c r="I8" s="116"/>
    </row>
    <row r="9" spans="1:9" x14ac:dyDescent="0.25">
      <c r="A9" s="116"/>
      <c r="B9" s="116"/>
      <c r="C9" s="116"/>
      <c r="D9" s="116"/>
      <c r="E9" s="116"/>
      <c r="F9" s="116"/>
      <c r="G9" s="116"/>
      <c r="H9" s="116"/>
      <c r="I9" s="116"/>
    </row>
    <row r="10" spans="1:9" x14ac:dyDescent="0.25">
      <c r="A10" s="116"/>
      <c r="B10" s="116"/>
      <c r="C10" s="116"/>
      <c r="D10" s="116"/>
      <c r="E10" s="116"/>
      <c r="F10" s="116"/>
      <c r="G10" s="116"/>
      <c r="H10" s="116"/>
      <c r="I10" s="116"/>
    </row>
    <row r="11" spans="1:9" x14ac:dyDescent="0.25">
      <c r="A11" s="116"/>
      <c r="B11" s="116"/>
      <c r="C11" s="116"/>
      <c r="D11" s="116"/>
      <c r="E11" s="116"/>
      <c r="F11" s="116"/>
      <c r="G11" s="116"/>
      <c r="H11" s="116"/>
      <c r="I11" s="116"/>
    </row>
    <row r="12" spans="1:9" x14ac:dyDescent="0.25">
      <c r="A12" s="116"/>
      <c r="B12" s="116"/>
      <c r="C12" s="116"/>
      <c r="D12" s="116"/>
      <c r="E12" s="116"/>
      <c r="F12" s="116"/>
      <c r="G12" s="116"/>
      <c r="H12" s="116"/>
      <c r="I12" s="116"/>
    </row>
    <row r="13" spans="1:9" x14ac:dyDescent="0.25">
      <c r="A13" s="116"/>
      <c r="B13" s="116"/>
      <c r="C13" s="116"/>
      <c r="D13" s="116"/>
      <c r="E13" s="116"/>
      <c r="F13" s="116"/>
      <c r="G13" s="116"/>
      <c r="H13" s="116"/>
      <c r="I13" s="116"/>
    </row>
    <row r="14" spans="1:9" x14ac:dyDescent="0.25">
      <c r="A14" s="116"/>
      <c r="B14" s="116"/>
      <c r="C14" s="116"/>
      <c r="D14" s="116"/>
      <c r="E14" s="116"/>
      <c r="F14" s="116"/>
      <c r="G14" s="116"/>
      <c r="H14" s="116"/>
      <c r="I14" s="116"/>
    </row>
    <row r="15" spans="1:9" x14ac:dyDescent="0.25">
      <c r="A15" s="116"/>
      <c r="B15" s="116"/>
      <c r="C15" s="116"/>
      <c r="D15" s="116"/>
      <c r="E15" s="116"/>
      <c r="F15" s="116"/>
      <c r="G15" s="116"/>
      <c r="H15" s="116"/>
      <c r="I15" s="116"/>
    </row>
    <row r="16" spans="1:9" x14ac:dyDescent="0.25">
      <c r="A16" s="116"/>
      <c r="B16" s="116"/>
      <c r="C16" s="116"/>
      <c r="D16" s="116"/>
      <c r="E16" s="116"/>
      <c r="F16" s="116"/>
      <c r="G16" s="116"/>
      <c r="H16" s="116"/>
      <c r="I16" s="116"/>
    </row>
    <row r="17" spans="1:9" x14ac:dyDescent="0.25">
      <c r="A17" s="116"/>
      <c r="B17" s="116"/>
      <c r="C17" s="116"/>
      <c r="D17" s="116"/>
      <c r="E17" s="116"/>
      <c r="F17" s="116"/>
      <c r="G17" s="116"/>
      <c r="H17" s="116"/>
      <c r="I17" s="116"/>
    </row>
    <row r="18" spans="1:9" x14ac:dyDescent="0.25">
      <c r="A18" s="116"/>
      <c r="B18" s="116"/>
      <c r="C18" s="116"/>
      <c r="D18" s="116"/>
      <c r="E18" s="116"/>
      <c r="F18" s="116"/>
      <c r="G18" s="116"/>
      <c r="H18" s="116"/>
      <c r="I18" s="116"/>
    </row>
    <row r="19" spans="1:9" x14ac:dyDescent="0.25">
      <c r="A19" s="116"/>
      <c r="B19" s="116"/>
      <c r="C19" s="116"/>
      <c r="D19" s="116"/>
      <c r="E19" s="116"/>
      <c r="F19" s="116"/>
      <c r="G19" s="116"/>
      <c r="H19" s="116"/>
      <c r="I19" s="116"/>
    </row>
    <row r="20" spans="1:9" x14ac:dyDescent="0.25">
      <c r="A20" s="116"/>
      <c r="B20" s="116"/>
      <c r="C20" s="116"/>
      <c r="D20" s="116"/>
      <c r="E20" s="116"/>
      <c r="F20" s="116"/>
      <c r="G20" s="116"/>
      <c r="H20" s="116"/>
      <c r="I20" s="116"/>
    </row>
    <row r="21" spans="1:9" x14ac:dyDescent="0.25">
      <c r="A21" s="116"/>
      <c r="B21" s="116"/>
      <c r="C21" s="116"/>
      <c r="D21" s="116"/>
      <c r="E21" s="116"/>
      <c r="F21" s="116"/>
      <c r="G21" s="116"/>
      <c r="H21" s="116"/>
      <c r="I21" s="116"/>
    </row>
    <row r="22" spans="1:9" x14ac:dyDescent="0.25">
      <c r="A22" s="116"/>
      <c r="B22" s="116"/>
      <c r="C22" s="116"/>
      <c r="D22" s="116"/>
      <c r="E22" s="116"/>
      <c r="F22" s="116"/>
      <c r="G22" s="116"/>
      <c r="H22" s="116"/>
      <c r="I22" s="116"/>
    </row>
    <row r="23" spans="1:9" x14ac:dyDescent="0.25">
      <c r="A23" s="116"/>
      <c r="B23" s="116"/>
      <c r="C23" s="116"/>
      <c r="D23" s="116"/>
      <c r="E23" s="116"/>
      <c r="F23" s="116"/>
      <c r="G23" s="116"/>
      <c r="H23" s="116"/>
      <c r="I23" s="116"/>
    </row>
    <row r="24" spans="1:9" x14ac:dyDescent="0.25">
      <c r="A24" s="116"/>
      <c r="B24" s="116"/>
      <c r="C24" s="116"/>
      <c r="D24" s="116"/>
      <c r="E24" s="116"/>
      <c r="F24" s="116"/>
      <c r="G24" s="116"/>
      <c r="H24" s="116"/>
      <c r="I24" s="1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Fall 2013 FREEZE DATA</vt:lpstr>
      <vt:lpstr>Headcount</vt:lpstr>
      <vt:lpstr>Credit Hours</vt:lpstr>
      <vt:lpstr>Annual FTE</vt:lpstr>
      <vt:lpstr>FT PT Headcount</vt:lpstr>
      <vt:lpstr>Student Type</vt:lpstr>
      <vt:lpstr>CCHS Headcount</vt:lpstr>
      <vt:lpstr>Gender</vt:lpstr>
    </vt:vector>
  </TitlesOfParts>
  <Company>Orange County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betsygray</dc:creator>
  <cp:lastModifiedBy>John Wetzstein</cp:lastModifiedBy>
  <cp:lastPrinted>2013-09-17T21:50:50Z</cp:lastPrinted>
  <dcterms:created xsi:type="dcterms:W3CDTF">2010-09-24T18:05:53Z</dcterms:created>
  <dcterms:modified xsi:type="dcterms:W3CDTF">2013-09-26T15:02:30Z</dcterms:modified>
</cp:coreProperties>
</file>