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4385" windowHeight="8130"/>
  </bookViews>
  <sheets>
    <sheet name="Fall 2014 Freeze Data" sheetId="10" r:id="rId1"/>
    <sheet name="Headcount" sheetId="3" r:id="rId2"/>
    <sheet name="Credit Hours" sheetId="4" r:id="rId3"/>
    <sheet name="Annual FTE" sheetId="5" r:id="rId4"/>
    <sheet name="FT PT Headcount" sheetId="6" r:id="rId5"/>
    <sheet name="Student Type" sheetId="7" r:id="rId6"/>
    <sheet name="CCHS Headcount" sheetId="8" r:id="rId7"/>
    <sheet name="Gender" sheetId="9" r:id="rId8"/>
  </sheets>
  <calcPr calcId="145621"/>
</workbook>
</file>

<file path=xl/calcChain.xml><?xml version="1.0" encoding="utf-8"?>
<calcChain xmlns="http://schemas.openxmlformats.org/spreadsheetml/2006/main">
  <c r="F110" i="10" l="1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J99" i="10"/>
  <c r="D99" i="10"/>
  <c r="F99" i="10" s="1"/>
  <c r="G98" i="10"/>
  <c r="H98" i="10" s="1"/>
  <c r="D98" i="10"/>
  <c r="F98" i="10" s="1"/>
  <c r="G97" i="10"/>
  <c r="H97" i="10" s="1"/>
  <c r="D97" i="10"/>
  <c r="F97" i="10" s="1"/>
  <c r="G96" i="10"/>
  <c r="H96" i="10" s="1"/>
  <c r="G95" i="10"/>
  <c r="J95" i="10" s="1"/>
  <c r="D95" i="10"/>
  <c r="E95" i="10" s="1"/>
  <c r="G94" i="10"/>
  <c r="J94" i="10" s="1"/>
  <c r="D94" i="10"/>
  <c r="E94" i="10" s="1"/>
  <c r="J91" i="10"/>
  <c r="F91" i="10"/>
  <c r="J90" i="10"/>
  <c r="F90" i="10"/>
  <c r="J89" i="10"/>
  <c r="F89" i="10"/>
  <c r="J88" i="10"/>
  <c r="F88" i="10"/>
  <c r="J87" i="10"/>
  <c r="F87" i="10"/>
  <c r="J86" i="10"/>
  <c r="F86" i="10"/>
  <c r="J85" i="10"/>
  <c r="F85" i="10"/>
  <c r="J84" i="10"/>
  <c r="F84" i="10"/>
  <c r="J83" i="10"/>
  <c r="F83" i="10"/>
  <c r="J82" i="10"/>
  <c r="F82" i="10"/>
  <c r="J81" i="10"/>
  <c r="F81" i="10"/>
  <c r="J78" i="10"/>
  <c r="F78" i="10"/>
  <c r="J77" i="10"/>
  <c r="F77" i="10"/>
  <c r="G75" i="10"/>
  <c r="D75" i="10"/>
  <c r="F75" i="10" s="1"/>
  <c r="I74" i="10"/>
  <c r="G74" i="10"/>
  <c r="D74" i="10"/>
  <c r="E74" i="10" s="1"/>
  <c r="F73" i="10"/>
  <c r="G72" i="10"/>
  <c r="D72" i="10"/>
  <c r="E72" i="10" s="1"/>
  <c r="G71" i="10"/>
  <c r="F71" i="10"/>
  <c r="F70" i="10"/>
  <c r="G69" i="10"/>
  <c r="G68" i="10" s="1"/>
  <c r="H68" i="10" s="1"/>
  <c r="D69" i="10"/>
  <c r="E69" i="10" s="1"/>
  <c r="I68" i="10"/>
  <c r="D68" i="10"/>
  <c r="E68" i="10" s="1"/>
  <c r="F67" i="10"/>
  <c r="J64" i="10"/>
  <c r="F64" i="10"/>
  <c r="J63" i="10"/>
  <c r="F63" i="10"/>
  <c r="F60" i="10"/>
  <c r="I58" i="10"/>
  <c r="J58" i="10" s="1"/>
  <c r="F58" i="10"/>
  <c r="J57" i="10"/>
  <c r="F57" i="10"/>
  <c r="J56" i="10"/>
  <c r="F56" i="10"/>
  <c r="J55" i="10"/>
  <c r="F55" i="10"/>
  <c r="J54" i="10"/>
  <c r="F54" i="10"/>
  <c r="F52" i="10"/>
  <c r="I50" i="10"/>
  <c r="J50" i="10" s="1"/>
  <c r="F50" i="10"/>
  <c r="J49" i="10"/>
  <c r="F49" i="10"/>
  <c r="J48" i="10"/>
  <c r="F48" i="10"/>
  <c r="J47" i="10"/>
  <c r="F47" i="10"/>
  <c r="J46" i="10"/>
  <c r="F46" i="10"/>
  <c r="J43" i="10"/>
  <c r="G43" i="10"/>
  <c r="F43" i="10"/>
  <c r="D43" i="10"/>
  <c r="J42" i="10"/>
  <c r="H42" i="10"/>
  <c r="F42" i="10"/>
  <c r="E42" i="10"/>
  <c r="J41" i="10"/>
  <c r="F41" i="10"/>
  <c r="J39" i="10"/>
  <c r="G39" i="10"/>
  <c r="F39" i="10"/>
  <c r="D39" i="10"/>
  <c r="J38" i="10"/>
  <c r="H38" i="10"/>
  <c r="F38" i="10"/>
  <c r="E38" i="10"/>
  <c r="J37" i="10"/>
  <c r="F37" i="10"/>
  <c r="J35" i="10"/>
  <c r="G35" i="10"/>
  <c r="F35" i="10"/>
  <c r="D35" i="10"/>
  <c r="J34" i="10"/>
  <c r="H34" i="10"/>
  <c r="F34" i="10"/>
  <c r="E34" i="10"/>
  <c r="J33" i="10"/>
  <c r="F33" i="10"/>
  <c r="G31" i="10"/>
  <c r="J31" i="10" s="1"/>
  <c r="D31" i="10"/>
  <c r="F31" i="10" s="1"/>
  <c r="J30" i="10"/>
  <c r="H30" i="10"/>
  <c r="F30" i="10"/>
  <c r="E30" i="10"/>
  <c r="J29" i="10"/>
  <c r="F29" i="10"/>
  <c r="I27" i="10"/>
  <c r="G27" i="10"/>
  <c r="J27" i="10" s="1"/>
  <c r="F27" i="10"/>
  <c r="D27" i="10"/>
  <c r="J26" i="10"/>
  <c r="I26" i="10"/>
  <c r="H26" i="10"/>
  <c r="F26" i="10"/>
  <c r="E26" i="10"/>
  <c r="I25" i="10"/>
  <c r="J25" i="10" s="1"/>
  <c r="F25" i="10"/>
  <c r="J23" i="10"/>
  <c r="G23" i="10"/>
  <c r="F23" i="10"/>
  <c r="D23" i="10"/>
  <c r="J22" i="10"/>
  <c r="H22" i="10"/>
  <c r="F22" i="10"/>
  <c r="E22" i="10"/>
  <c r="J21" i="10"/>
  <c r="F21" i="10"/>
  <c r="J17" i="10"/>
  <c r="F17" i="10"/>
  <c r="J16" i="10"/>
  <c r="H16" i="10"/>
  <c r="J15" i="10"/>
  <c r="F15" i="10"/>
  <c r="J14" i="10"/>
  <c r="H14" i="10"/>
  <c r="F14" i="10"/>
  <c r="J13" i="10"/>
  <c r="G13" i="10"/>
  <c r="F13" i="10"/>
  <c r="D13" i="10"/>
  <c r="J12" i="10"/>
  <c r="F12" i="10"/>
  <c r="J10" i="10"/>
  <c r="F10" i="10"/>
  <c r="J9" i="10"/>
  <c r="F9" i="10"/>
  <c r="J8" i="10"/>
  <c r="F8" i="10"/>
  <c r="J7" i="10"/>
  <c r="I7" i="10"/>
  <c r="G7" i="10"/>
  <c r="D7" i="10"/>
  <c r="E7" i="10" s="1"/>
  <c r="J6" i="10"/>
  <c r="F6" i="10"/>
  <c r="G5" i="10"/>
  <c r="H78" i="10" s="1"/>
  <c r="D5" i="10"/>
  <c r="E79" i="10" s="1"/>
  <c r="H7" i="10" l="1"/>
  <c r="E15" i="10"/>
  <c r="E29" i="10"/>
  <c r="H29" i="10"/>
  <c r="E33" i="10"/>
  <c r="E51" i="10"/>
  <c r="J52" i="10"/>
  <c r="E59" i="10"/>
  <c r="J60" i="10"/>
  <c r="F68" i="10"/>
  <c r="F72" i="10"/>
  <c r="E73" i="10"/>
  <c r="F74" i="10"/>
  <c r="E75" i="10"/>
  <c r="E82" i="10"/>
  <c r="H82" i="10"/>
  <c r="E83" i="10"/>
  <c r="H83" i="10"/>
  <c r="E84" i="10"/>
  <c r="H84" i="10"/>
  <c r="E85" i="10"/>
  <c r="H85" i="10"/>
  <c r="E86" i="10"/>
  <c r="H86" i="10"/>
  <c r="E87" i="10"/>
  <c r="H87" i="10"/>
  <c r="E88" i="10"/>
  <c r="H88" i="10"/>
  <c r="E89" i="10"/>
  <c r="H89" i="10"/>
  <c r="E90" i="10"/>
  <c r="H90" i="10"/>
  <c r="E91" i="10"/>
  <c r="H91" i="10"/>
  <c r="F94" i="10"/>
  <c r="H94" i="10"/>
  <c r="F95" i="10"/>
  <c r="H95" i="10"/>
  <c r="E96" i="10"/>
  <c r="J96" i="10"/>
  <c r="E97" i="10"/>
  <c r="J97" i="10"/>
  <c r="E98" i="10"/>
  <c r="J98" i="10"/>
  <c r="E99" i="10"/>
  <c r="H99" i="10"/>
  <c r="E6" i="10"/>
  <c r="H6" i="10"/>
  <c r="F7" i="10"/>
  <c r="E21" i="10"/>
  <c r="F5" i="10"/>
  <c r="J5" i="10"/>
  <c r="E8" i="10"/>
  <c r="H8" i="10"/>
  <c r="E9" i="10"/>
  <c r="H9" i="10"/>
  <c r="E10" i="10"/>
  <c r="H10" i="10"/>
  <c r="E17" i="10"/>
  <c r="E25" i="10"/>
  <c r="H25" i="10"/>
  <c r="E37" i="10"/>
  <c r="H37" i="10"/>
  <c r="E41" i="10"/>
  <c r="H41" i="10"/>
  <c r="E46" i="10"/>
  <c r="H46" i="10"/>
  <c r="E47" i="10"/>
  <c r="H47" i="10"/>
  <c r="E48" i="10"/>
  <c r="H48" i="10"/>
  <c r="E49" i="10"/>
  <c r="H49" i="10"/>
  <c r="E50" i="10"/>
  <c r="H50" i="10"/>
  <c r="E52" i="10"/>
  <c r="H52" i="10"/>
  <c r="E54" i="10"/>
  <c r="H54" i="10"/>
  <c r="E55" i="10"/>
  <c r="H55" i="10"/>
  <c r="E56" i="10"/>
  <c r="H56" i="10"/>
  <c r="E57" i="10"/>
  <c r="H57" i="10"/>
  <c r="E58" i="10"/>
  <c r="H58" i="10"/>
  <c r="E60" i="10"/>
  <c r="H60" i="10"/>
  <c r="E63" i="10"/>
  <c r="H63" i="10"/>
  <c r="E64" i="10"/>
  <c r="H64" i="10"/>
  <c r="E67" i="10"/>
  <c r="H67" i="10"/>
  <c r="E70" i="10"/>
  <c r="E71" i="10"/>
  <c r="E77" i="10"/>
  <c r="H77" i="10"/>
  <c r="E78" i="10"/>
  <c r="F96" i="10"/>
</calcChain>
</file>

<file path=xl/sharedStrings.xml><?xml version="1.0" encoding="utf-8"?>
<sst xmlns="http://schemas.openxmlformats.org/spreadsheetml/2006/main" count="210" uniqueCount="125">
  <si>
    <t>% of Total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</si>
  <si>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</si>
  <si>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</si>
  <si>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</si>
  <si>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</si>
  <si>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</si>
  <si>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</si>
  <si>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</si>
  <si>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</si>
  <si>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</si>
  <si>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</si>
  <si>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</si>
  <si>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</si>
  <si>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</si>
  <si>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</si>
  <si>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</si>
  <si>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 xml:space="preserve">Headcount 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</si>
  <si>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</si>
  <si>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</si>
  <si>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</si>
  <si>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</si>
  <si>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</si>
  <si>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</si>
  <si>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</si>
  <si>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</si>
  <si>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</si>
  <si>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</si>
  <si>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</si>
  <si>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</si>
  <si>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</si>
  <si>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Nat. Hawaiian/Pacific Islander</t>
  </si>
  <si>
    <t>Unknown</t>
  </si>
  <si>
    <t>White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</si>
  <si>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</si>
  <si>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</si>
  <si>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</si>
  <si>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</si>
  <si>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</si>
  <si>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</si>
  <si>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</si>
  <si>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</si>
  <si>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</si>
  <si>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</si>
  <si>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</si>
  <si>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</si>
  <si>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</si>
  <si>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</si>
  <si>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</si>
  <si>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</si>
  <si>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</si>
  <si>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</si>
  <si>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</si>
  <si>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</si>
  <si>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</si>
  <si>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</si>
  <si>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</si>
  <si>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</si>
  <si>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</si>
  <si>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</si>
  <si>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</si>
  <si>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</si>
  <si>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</si>
  <si>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</si>
  <si>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</si>
  <si>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</si>
  <si>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</si>
  <si>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</si>
  <si>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</si>
  <si>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</si>
  <si>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</si>
  <si>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</si>
  <si>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</si>
  <si>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t>2 or more races</t>
  </si>
  <si>
    <t>NON-Hispanic / Latino</t>
  </si>
  <si>
    <t>Black or African American</t>
  </si>
  <si>
    <t>Did not report</t>
  </si>
  <si>
    <t>Fall 2012
17-Sept-12</t>
  </si>
  <si>
    <t>Fall 2013
16-Sept-13</t>
  </si>
  <si>
    <t>Cross Registered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</si>
  <si>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discrepancies may exist between data reported to IPEDS, NYSED and SUNY System and internal ODS extracted reports due to differences in definitions, timing of reports, etc. 
</t>
    </r>
  </si>
  <si>
    <t>Student TYPE (Headcount):</t>
  </si>
  <si>
    <t>Student TYPE (Credit Hours):</t>
  </si>
  <si>
    <t>n/a</t>
  </si>
  <si>
    <t>Full Time Credit Hours</t>
  </si>
  <si>
    <t>Average Credits - Full Time</t>
  </si>
  <si>
    <t>Part Time Credit Hours</t>
  </si>
  <si>
    <t>Average Credits - Part Time</t>
  </si>
  <si>
    <r>
      <t xml:space="preserve">Distance Learning </t>
    </r>
    <r>
      <rPr>
        <b/>
        <i/>
        <sz val="10"/>
        <color theme="1"/>
        <rFont val="Calibri"/>
        <family val="2"/>
        <scheme val="minor"/>
      </rPr>
      <t>(Fully Online Courses only)</t>
    </r>
  </si>
  <si>
    <t xml:space="preserve"> Monroe-Woodbury (Evening) </t>
  </si>
  <si>
    <t>Port Jervis (Evening)</t>
  </si>
  <si>
    <t>Warwick (Evening)</t>
  </si>
  <si>
    <t>% Change
2012-2013</t>
  </si>
  <si>
    <t>Fall 2006
Freeze
Datatel</t>
  </si>
  <si>
    <t>Fall 2007
Freeze
SDF</t>
  </si>
  <si>
    <t>Fall 2008
Freeze
15-Sep-08</t>
  </si>
  <si>
    <t>Fall 2009
Freeze
21-Sep-09</t>
  </si>
  <si>
    <t>Fall 2010
Freeze
20-Sep-10</t>
  </si>
  <si>
    <t>Fall 2011
Freeze
19-Sep-11</t>
  </si>
  <si>
    <t>Fall 2012
Freeze
17-Sep-12</t>
  </si>
  <si>
    <t>Total Headcount</t>
  </si>
  <si>
    <t>Total Credit Hours</t>
  </si>
  <si>
    <t xml:space="preserve">Fall 2006
Freeze
</t>
  </si>
  <si>
    <t xml:space="preserve">Fall 2007
Freeze
</t>
  </si>
  <si>
    <t xml:space="preserve">Fall 2008
Freeze
</t>
  </si>
  <si>
    <t xml:space="preserve">Fall 2009
Freeze
</t>
  </si>
  <si>
    <t xml:space="preserve">Fall 2010
Freeze
</t>
  </si>
  <si>
    <t xml:space="preserve">Fall 2011
Freeze
</t>
  </si>
  <si>
    <t xml:space="preserve">Fall 2012
Freeze
</t>
  </si>
  <si>
    <t>Datatel</t>
  </si>
  <si>
    <t>SDF</t>
  </si>
  <si>
    <t>Part Time</t>
  </si>
  <si>
    <t>Transfer</t>
  </si>
  <si>
    <t>Continuing</t>
  </si>
  <si>
    <t>Returning</t>
  </si>
  <si>
    <t>Concurrently Enrolled in HS</t>
  </si>
  <si>
    <t>Fall 2013
Freeze
16-Sep-13</t>
  </si>
  <si>
    <t xml:space="preserve">Fall 2013
Freeze
</t>
  </si>
  <si>
    <r>
      <t xml:space="preserve">Orange County Community College
Fall 2014 FREEZE Enrollment Report - All
</t>
    </r>
    <r>
      <rPr>
        <b/>
        <i/>
        <sz val="11"/>
        <color theme="1"/>
        <rFont val="Calibri"/>
        <family val="2"/>
        <scheme val="minor"/>
      </rPr>
      <t>Freeze/Census: September 15, 2014</t>
    </r>
  </si>
  <si>
    <t>Fall 2014
15-Sept-14</t>
  </si>
  <si>
    <t>% Change
2013-2014</t>
  </si>
  <si>
    <r>
      <rPr>
        <b/>
        <sz val="10"/>
        <color theme="1"/>
        <rFont val="Calibri"/>
        <family val="2"/>
        <scheme val="minor"/>
      </rPr>
      <t>Data Notes:
•</t>
    </r>
    <r>
      <rPr>
        <sz val="10"/>
        <color theme="1"/>
        <rFont val="Calibri"/>
        <family val="2"/>
        <scheme val="minor"/>
      </rPr>
      <t xml:space="preserve">*Not all CCHS students were entered into Banner at Fall 2014 Freeze
•Annual FTE = Total credit hours/30
•Race/Ethnicity Unknown includes sum of NULL, Unknowns and Non-Resident Alien
•Non-Matriculated headcount includes CCHS students
•Education Goals - Every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
</t>
    </r>
  </si>
  <si>
    <t>Fall 2014
Freeze
15-Sep-14</t>
  </si>
  <si>
    <t xml:space="preserve">Fall 2014
Freeze
</t>
  </si>
  <si>
    <t xml:space="preserve">Full Time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</si>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</sst>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#,##0.0"/>
    <numFmt numFmtId="166" formatCode="0.000%"/>
    <numFmt numFmtId="167" formatCode="d\-mmm\-yy;@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EE2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3" fontId="4" fillId="2" borderId="1" xfId="0" applyNumberFormat="1" applyFont="1" applyFill="1" applyBorder="1"/>
    <xf numFmtId="164" fontId="5" fillId="0" borderId="1" xfId="1" applyNumberFormat="1" applyFont="1" applyBorder="1"/>
    <xf numFmtId="0" fontId="5" fillId="0" borderId="2" xfId="0" applyFont="1" applyBorder="1"/>
    <xf numFmtId="9" fontId="4" fillId="2" borderId="1" xfId="1" applyFont="1" applyFill="1" applyBorder="1"/>
    <xf numFmtId="0" fontId="5" fillId="0" borderId="3" xfId="0" applyFont="1" applyBorder="1" applyAlignment="1">
      <alignment horizontal="right"/>
    </xf>
    <xf numFmtId="9" fontId="4" fillId="2" borderId="1" xfId="1" applyNumberFormat="1" applyFont="1" applyFill="1" applyBorder="1"/>
    <xf numFmtId="165" fontId="4" fillId="2" borderId="1" xfId="0" applyNumberFormat="1" applyFont="1" applyFill="1" applyBorder="1"/>
    <xf numFmtId="0" fontId="4" fillId="2" borderId="1" xfId="0" applyFont="1" applyFill="1" applyBorder="1"/>
    <xf numFmtId="0" fontId="5" fillId="0" borderId="1" xfId="0" applyFont="1" applyBorder="1"/>
    <xf numFmtId="164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1" applyNumberFormat="1" applyFont="1" applyFill="1" applyBorder="1"/>
    <xf numFmtId="9" fontId="8" fillId="2" borderId="1" xfId="1" applyFont="1" applyFill="1" applyBorder="1" applyAlignment="1">
      <alignment horizontal="right" vertical="center" wrapText="1"/>
    </xf>
    <xf numFmtId="9" fontId="8" fillId="2" borderId="1" xfId="1" applyFont="1" applyFill="1" applyBorder="1" applyAlignment="1">
      <alignment vertical="center" wrapText="1"/>
    </xf>
    <xf numFmtId="0" fontId="5" fillId="0" borderId="7" xfId="0" applyFont="1" applyBorder="1"/>
    <xf numFmtId="0" fontId="5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vertical="center"/>
    </xf>
    <xf numFmtId="0" fontId="5" fillId="0" borderId="10" xfId="0" applyFont="1" applyBorder="1"/>
    <xf numFmtId="0" fontId="4" fillId="0" borderId="10" xfId="0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top" wrapText="1"/>
    </xf>
    <xf numFmtId="9" fontId="4" fillId="2" borderId="1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wrapText="1"/>
    </xf>
    <xf numFmtId="165" fontId="8" fillId="0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5" fillId="3" borderId="1" xfId="0" applyFont="1" applyFill="1" applyBorder="1"/>
    <xf numFmtId="165" fontId="8" fillId="3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165" fontId="4" fillId="3" borderId="1" xfId="0" applyNumberFormat="1" applyFont="1" applyFill="1" applyBorder="1"/>
    <xf numFmtId="164" fontId="4" fillId="3" borderId="1" xfId="1" applyNumberFormat="1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right"/>
    </xf>
    <xf numFmtId="164" fontId="5" fillId="0" borderId="0" xfId="1" applyNumberFormat="1" applyFont="1"/>
    <xf numFmtId="3" fontId="4" fillId="3" borderId="1" xfId="0" applyNumberFormat="1" applyFont="1" applyFill="1" applyBorder="1" applyAlignment="1">
      <alignment horizontal="left"/>
    </xf>
    <xf numFmtId="3" fontId="9" fillId="3" borderId="1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4" fontId="4" fillId="2" borderId="1" xfId="0" applyNumberFormat="1" applyFont="1" applyFill="1" applyBorder="1"/>
    <xf numFmtId="0" fontId="5" fillId="2" borderId="1" xfId="0" applyFont="1" applyFill="1" applyBorder="1"/>
    <xf numFmtId="3" fontId="4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/>
    <xf numFmtId="165" fontId="4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3" fontId="4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/>
    <xf numFmtId="164" fontId="5" fillId="0" borderId="1" xfId="1" applyNumberFormat="1" applyFont="1" applyBorder="1" applyAlignment="1">
      <alignment horizontal="center"/>
    </xf>
    <xf numFmtId="9" fontId="5" fillId="2" borderId="1" xfId="1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2" fontId="4" fillId="0" borderId="1" xfId="0" applyNumberFormat="1" applyFont="1" applyFill="1" applyBorder="1" applyAlignment="1">
      <alignment horizontal="right"/>
    </xf>
    <xf numFmtId="0" fontId="5" fillId="0" borderId="3" xfId="0" applyFont="1" applyBorder="1"/>
    <xf numFmtId="0" fontId="4" fillId="0" borderId="3" xfId="0" applyFont="1" applyBorder="1" applyAlignment="1"/>
    <xf numFmtId="164" fontId="4" fillId="0" borderId="1" xfId="1" applyNumberFormat="1" applyFont="1" applyFill="1" applyBorder="1" applyAlignment="1">
      <alignment horizontal="right"/>
    </xf>
    <xf numFmtId="0" fontId="11" fillId="0" borderId="13" xfId="0" applyNumberFormat="1" applyFont="1" applyFill="1" applyBorder="1" applyAlignment="1">
      <alignment horizontal="center" vertical="center" wrapText="1"/>
    </xf>
    <xf numFmtId="167" fontId="12" fillId="0" borderId="13" xfId="0" applyNumberFormat="1" applyFont="1" applyFill="1" applyBorder="1" applyAlignment="1">
      <alignment horizontal="center" vertical="center" wrapText="1"/>
    </xf>
    <xf numFmtId="168" fontId="12" fillId="0" borderId="13" xfId="0" applyNumberFormat="1" applyFont="1" applyFill="1" applyBorder="1" applyAlignment="1">
      <alignment horizontal="center" vertical="center" wrapText="1"/>
    </xf>
    <xf numFmtId="0" fontId="13" fillId="4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vertical="center" wrapText="1"/>
    </xf>
    <xf numFmtId="3" fontId="14" fillId="0" borderId="13" xfId="0" applyNumberFormat="1" applyFont="1" applyFill="1" applyBorder="1" applyAlignment="1">
      <alignment horizontal="right" vertical="center" wrapText="1"/>
    </xf>
    <xf numFmtId="3" fontId="15" fillId="4" borderId="13" xfId="0" applyNumberFormat="1" applyFont="1" applyFill="1" applyBorder="1" applyAlignment="1">
      <alignment horizontal="right" vertical="center"/>
    </xf>
    <xf numFmtId="3" fontId="15" fillId="4" borderId="14" xfId="2" applyNumberFormat="1" applyFont="1" applyFill="1" applyBorder="1" applyAlignment="1">
      <alignment vertical="center" wrapText="1"/>
    </xf>
    <xf numFmtId="0" fontId="0" fillId="4" borderId="1" xfId="0" applyNumberFormat="1" applyFont="1" applyFill="1" applyBorder="1" applyAlignment="1"/>
    <xf numFmtId="3" fontId="5" fillId="4" borderId="2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0" fontId="0" fillId="0" borderId="0" xfId="0" applyFont="1"/>
    <xf numFmtId="165" fontId="8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Fill="1" applyBorder="1" applyAlignment="1">
      <alignment horizontal="right" vertical="center" wrapText="1"/>
    </xf>
    <xf numFmtId="165" fontId="15" fillId="4" borderId="13" xfId="0" applyNumberFormat="1" applyFont="1" applyFill="1" applyBorder="1" applyAlignment="1">
      <alignment horizontal="right" vertical="center"/>
    </xf>
    <xf numFmtId="165" fontId="15" fillId="4" borderId="14" xfId="0" applyNumberFormat="1" applyFont="1" applyFill="1" applyBorder="1" applyAlignment="1">
      <alignment vertical="center" wrapText="1"/>
    </xf>
    <xf numFmtId="165" fontId="4" fillId="4" borderId="1" xfId="0" applyNumberFormat="1" applyFont="1" applyFill="1" applyBorder="1"/>
    <xf numFmtId="4" fontId="5" fillId="4" borderId="1" xfId="0" applyNumberFormat="1" applyFont="1" applyFill="1" applyBorder="1"/>
    <xf numFmtId="0" fontId="0" fillId="0" borderId="1" xfId="0" applyNumberFormat="1" applyFont="1" applyFill="1" applyBorder="1" applyAlignment="1"/>
    <xf numFmtId="0" fontId="13" fillId="4" borderId="15" xfId="0" applyNumberFormat="1" applyFont="1" applyFill="1" applyBorder="1" applyAlignment="1">
      <alignment horizontal="center" vertical="center" wrapText="1"/>
    </xf>
    <xf numFmtId="0" fontId="13" fillId="5" borderId="15" xfId="0" applyNumberFormat="1" applyFont="1" applyFill="1" applyBorder="1" applyAlignment="1">
      <alignment horizontal="center" vertical="center" wrapText="1"/>
    </xf>
    <xf numFmtId="15" fontId="13" fillId="4" borderId="14" xfId="0" applyNumberFormat="1" applyFont="1" applyFill="1" applyBorder="1" applyAlignment="1">
      <alignment horizontal="center" vertical="center" wrapText="1"/>
    </xf>
    <xf numFmtId="15" fontId="13" fillId="4" borderId="1" xfId="0" applyNumberFormat="1" applyFont="1" applyFill="1" applyBorder="1" applyAlignment="1">
      <alignment horizontal="center" vertical="center" wrapText="1"/>
    </xf>
    <xf numFmtId="15" fontId="13" fillId="5" borderId="1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 wrapText="1"/>
    </xf>
    <xf numFmtId="165" fontId="15" fillId="4" borderId="13" xfId="0" applyNumberFormat="1" applyFont="1" applyFill="1" applyBorder="1" applyAlignment="1">
      <alignment horizontal="center" vertical="center"/>
    </xf>
    <xf numFmtId="165" fontId="15" fillId="4" borderId="16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right" vertical="center" wrapText="1"/>
    </xf>
    <xf numFmtId="3" fontId="14" fillId="0" borderId="13" xfId="0" applyNumberFormat="1" applyFont="1" applyFill="1" applyBorder="1" applyAlignment="1">
      <alignment horizontal="center" wrapText="1"/>
    </xf>
    <xf numFmtId="3" fontId="15" fillId="4" borderId="13" xfId="0" applyNumberFormat="1" applyFont="1" applyFill="1" applyBorder="1" applyAlignment="1">
      <alignment horizontal="center"/>
    </xf>
    <xf numFmtId="3" fontId="15" fillId="4" borderId="14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/>
    <xf numFmtId="165" fontId="8" fillId="0" borderId="13" xfId="0" applyNumberFormat="1" applyFont="1" applyFill="1" applyBorder="1" applyAlignment="1">
      <alignment horizontal="right" vertical="center" wrapText="1"/>
    </xf>
    <xf numFmtId="3" fontId="14" fillId="0" borderId="13" xfId="0" applyNumberFormat="1" applyFont="1" applyFill="1" applyBorder="1" applyAlignment="1">
      <alignment wrapText="1"/>
    </xf>
    <xf numFmtId="3" fontId="15" fillId="4" borderId="14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/>
    <xf numFmtId="3" fontId="4" fillId="4" borderId="2" xfId="0" applyNumberFormat="1" applyFont="1" applyFill="1" applyBorder="1" applyAlignment="1">
      <alignment horizontal="right"/>
    </xf>
    <xf numFmtId="0" fontId="0" fillId="0" borderId="1" xfId="0" applyBorder="1"/>
    <xf numFmtId="0" fontId="4" fillId="4" borderId="1" xfId="0" applyFont="1" applyFill="1" applyBorder="1"/>
    <xf numFmtId="0" fontId="4" fillId="4" borderId="2" xfId="0" applyFont="1" applyFill="1" applyBorder="1" applyAlignment="1">
      <alignment horizontal="right"/>
    </xf>
    <xf numFmtId="1" fontId="4" fillId="4" borderId="1" xfId="0" applyNumberFormat="1" applyFont="1" applyFill="1" applyBorder="1"/>
    <xf numFmtId="165" fontId="8" fillId="0" borderId="15" xfId="0" applyNumberFormat="1" applyFont="1" applyFill="1" applyBorder="1" applyAlignment="1">
      <alignment horizontal="right" vertical="center" wrapText="1"/>
    </xf>
    <xf numFmtId="3" fontId="14" fillId="0" borderId="15" xfId="0" applyNumberFormat="1" applyFont="1" applyFill="1" applyBorder="1" applyAlignment="1">
      <alignment wrapText="1"/>
    </xf>
    <xf numFmtId="3" fontId="15" fillId="4" borderId="17" xfId="0" applyNumberFormat="1" applyFont="1" applyFill="1" applyBorder="1" applyAlignment="1">
      <alignment horizontal="right"/>
    </xf>
    <xf numFmtId="3" fontId="15" fillId="4" borderId="4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3" fontId="0" fillId="0" borderId="1" xfId="0" applyNumberFormat="1" applyFont="1" applyFill="1" applyBorder="1" applyAlignment="1"/>
    <xf numFmtId="3" fontId="0" fillId="0" borderId="0" xfId="0" applyNumberFormat="1" applyFont="1" applyFill="1" applyBorder="1" applyAlignment="1"/>
    <xf numFmtId="0" fontId="0" fillId="4" borderId="0" xfId="0" applyNumberFormat="1" applyFont="1" applyFill="1" applyBorder="1" applyAlignment="1"/>
    <xf numFmtId="0" fontId="0" fillId="4" borderId="0" xfId="0" applyFill="1"/>
    <xf numFmtId="3" fontId="15" fillId="4" borderId="14" xfId="0" applyNumberFormat="1" applyFont="1" applyFill="1" applyBorder="1" applyAlignment="1">
      <alignment horizontal="right" wrapText="1"/>
    </xf>
    <xf numFmtId="3" fontId="15" fillId="4" borderId="13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0" fontId="0" fillId="4" borderId="1" xfId="0" applyFont="1" applyFill="1" applyBorder="1"/>
    <xf numFmtId="0" fontId="0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right"/>
    </xf>
    <xf numFmtId="0" fontId="13" fillId="4" borderId="17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EE2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Headcount!$A$2</c:f>
              <c:strCache>
                <c:ptCount val="1"/>
                <c:pt idx="0">
                  <c:v>Total Headcount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Headcount!$B$1:$J$1</c:f>
              <c:strCache>
                <c:ptCount val="9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
Freeze
21-Sep-09</c:v>
                </c:pt>
                <c:pt idx="4">
                  <c:v>Fall 2010
Freeze
20-Sep-10</c:v>
                </c:pt>
                <c:pt idx="5">
                  <c:v>Fall 2011
Freeze
19-Sep-11</c:v>
                </c:pt>
                <c:pt idx="6">
                  <c:v>Fall 2012
Freeze
17-Sep-12</c:v>
                </c:pt>
                <c:pt idx="7">
                  <c:v>Fall 2013
Freeze
16-Sep-13</c:v>
                </c:pt>
                <c:pt idx="8">
                  <c:v>Fall 2014
Freeze
15-Sep-14</c:v>
                </c:pt>
              </c:strCache>
            </c:strRef>
          </c:cat>
          <c:val>
            <c:numRef>
              <c:f>Headcount!$B$2:$J$2</c:f>
              <c:numCache>
                <c:formatCode>#,##0</c:formatCode>
                <c:ptCount val="9"/>
                <c:pt idx="0">
                  <c:v>6524</c:v>
                </c:pt>
                <c:pt idx="1">
                  <c:v>6602</c:v>
                </c:pt>
                <c:pt idx="2">
                  <c:v>6763</c:v>
                </c:pt>
                <c:pt idx="3">
                  <c:v>6922</c:v>
                </c:pt>
                <c:pt idx="4" formatCode="General">
                  <c:v>7223</c:v>
                </c:pt>
                <c:pt idx="5">
                  <c:v>7302</c:v>
                </c:pt>
                <c:pt idx="6" formatCode="General">
                  <c:v>6716</c:v>
                </c:pt>
                <c:pt idx="7" formatCode="General">
                  <c:v>6162</c:v>
                </c:pt>
                <c:pt idx="8" formatCode="General">
                  <c:v>5844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30080"/>
        <c:axId val="130094208"/>
      </c:lineChart>
      <c:catAx>
        <c:axId val="108830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30094208"/>
        <c:crosses val="autoZero"/>
        <c:auto val="1"/>
        <c:lblAlgn val="ctr"/>
        <c:lblOffset val="100"/>
        <c:noMultiLvlLbl val="0"/>
      </c:catAx>
      <c:valAx>
        <c:axId val="130094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8830080"/>
        <c:crosses val="autoZero"/>
        <c:crossBetween val="between"/>
      </c:valAx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CREDIT HOURS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'Credit Hours'!$A$2</c:f>
              <c:strCache>
                <c:ptCount val="1"/>
                <c:pt idx="0">
                  <c:v>Total Credit Hours</c:v>
                </c:pt>
              </c:strCache>
            </c:strRef>
          </c:tx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'Credit Hours'!$B$1:$J$1</c:f>
              <c:strCache>
                <c:ptCount val="9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
Freeze
21-Sep-09</c:v>
                </c:pt>
                <c:pt idx="4">
                  <c:v>Fall 2010
Freeze
20-Sep-10</c:v>
                </c:pt>
                <c:pt idx="5">
                  <c:v>Fall 2011
Freeze
19-Sep-11</c:v>
                </c:pt>
                <c:pt idx="6">
                  <c:v>Fall 2012
Freeze
17-Sep-12</c:v>
                </c:pt>
                <c:pt idx="7">
                  <c:v>Fall 2013
Freeze
16-Sep-13</c:v>
                </c:pt>
                <c:pt idx="8">
                  <c:v>Fall 2014
Freeze
15-Sep-14</c:v>
                </c:pt>
              </c:strCache>
            </c:strRef>
          </c:cat>
          <c:val>
            <c:numRef>
              <c:f>'Credit Hours'!$B$2:$J$2</c:f>
              <c:numCache>
                <c:formatCode>#,##0.0</c:formatCode>
                <c:ptCount val="9"/>
                <c:pt idx="0">
                  <c:v>62028</c:v>
                </c:pt>
                <c:pt idx="1">
                  <c:v>63134</c:v>
                </c:pt>
                <c:pt idx="2">
                  <c:v>65936</c:v>
                </c:pt>
                <c:pt idx="3">
                  <c:v>68295.5</c:v>
                </c:pt>
                <c:pt idx="4">
                  <c:v>70491.5</c:v>
                </c:pt>
                <c:pt idx="5" formatCode="#,##0.00">
                  <c:v>69922.5</c:v>
                </c:pt>
                <c:pt idx="6" formatCode="General">
                  <c:v>65871</c:v>
                </c:pt>
                <c:pt idx="7" formatCode="General">
                  <c:v>62588</c:v>
                </c:pt>
                <c:pt idx="8" formatCode="General">
                  <c:v>60521.5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08000"/>
        <c:axId val="140209536"/>
      </c:lineChart>
      <c:catAx>
        <c:axId val="1402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0209536"/>
        <c:crosses val="autoZero"/>
        <c:auto val="1"/>
        <c:lblAlgn val="ctr"/>
        <c:lblOffset val="100"/>
        <c:noMultiLvlLbl val="0"/>
      </c:catAx>
      <c:valAx>
        <c:axId val="140209536"/>
        <c:scaling>
          <c:orientation val="minMax"/>
          <c:min val="60000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40208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</a:t>
            </a:r>
            <a:r>
              <a:rPr lang="en-US" baseline="0"/>
              <a:t> FTE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FTE'!$A$3</c:f>
              <c:strCache>
                <c:ptCount val="1"/>
                <c:pt idx="0">
                  <c:v>Annual FTE</c:v>
                </c:pt>
              </c:strCache>
            </c:strRef>
          </c:tx>
          <c:dLbls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'Annual FTE'!$B$1:$J$1</c:f>
              <c:strCache>
                <c:ptCount val="9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  <c:pt idx="8">
                  <c:v>Fall 2014
Freeze
</c:v>
                </c:pt>
              </c:strCache>
            </c:strRef>
          </c:cat>
          <c:val>
            <c:numRef>
              <c:f>'Annual FTE'!$B$3:$J$3</c:f>
              <c:numCache>
                <c:formatCode>#,##0.0</c:formatCode>
                <c:ptCount val="9"/>
                <c:pt idx="0">
                  <c:v>2080.6999999999998</c:v>
                </c:pt>
                <c:pt idx="1">
                  <c:v>2104.5</c:v>
                </c:pt>
                <c:pt idx="2">
                  <c:v>2197.87</c:v>
                </c:pt>
                <c:pt idx="3">
                  <c:v>2276.52</c:v>
                </c:pt>
                <c:pt idx="4">
                  <c:v>2349.6999999999998</c:v>
                </c:pt>
                <c:pt idx="5">
                  <c:v>2330.8000000000002</c:v>
                </c:pt>
                <c:pt idx="6" formatCode="General">
                  <c:v>2195.6999999999998</c:v>
                </c:pt>
                <c:pt idx="7" formatCode="General">
                  <c:v>2086.3000000000002</c:v>
                </c:pt>
                <c:pt idx="8" formatCode="General">
                  <c:v>2017.4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29344"/>
        <c:axId val="140330880"/>
      </c:lineChart>
      <c:catAx>
        <c:axId val="14032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0330880"/>
        <c:crosses val="autoZero"/>
        <c:auto val="1"/>
        <c:lblAlgn val="ctr"/>
        <c:lblOffset val="100"/>
        <c:noMultiLvlLbl val="0"/>
      </c:catAx>
      <c:valAx>
        <c:axId val="140330880"/>
        <c:scaling>
          <c:orientation val="minMax"/>
          <c:min val="2000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4032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FT PT Headcount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0412540898141154E-2"/>
          <c:y val="0.15584281131525227"/>
          <c:w val="0.77217157444360551"/>
          <c:h val="0.72468795567220767"/>
        </c:manualLayout>
      </c:layout>
      <c:lineChart>
        <c:grouping val="standard"/>
        <c:varyColors val="0"/>
        <c:ser>
          <c:idx val="0"/>
          <c:order val="0"/>
          <c:tx>
            <c:strRef>
              <c:f>'FT PT Headcount'!$A$3</c:f>
              <c:strCache>
                <c:ptCount val="1"/>
                <c:pt idx="0">
                  <c:v>Full Time 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'FT PT Headcount'!$B$1:$J$1</c:f>
              <c:strCache>
                <c:ptCount val="9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  <c:pt idx="8">
                  <c:v>Fall 2014
Freeze
</c:v>
                </c:pt>
              </c:strCache>
            </c:strRef>
          </c:cat>
          <c:val>
            <c:numRef>
              <c:f>'FT PT Headcount'!$B$3:$J$3</c:f>
              <c:numCache>
                <c:formatCode>#,##0</c:formatCode>
                <c:ptCount val="9"/>
                <c:pt idx="0">
                  <c:v>3320</c:v>
                </c:pt>
                <c:pt idx="1">
                  <c:v>3452</c:v>
                </c:pt>
                <c:pt idx="2">
                  <c:v>3653</c:v>
                </c:pt>
                <c:pt idx="3">
                  <c:v>3859</c:v>
                </c:pt>
                <c:pt idx="4">
                  <c:v>3916</c:v>
                </c:pt>
                <c:pt idx="5">
                  <c:v>3665</c:v>
                </c:pt>
                <c:pt idx="6" formatCode="General">
                  <c:v>3439</c:v>
                </c:pt>
                <c:pt idx="7" formatCode="General">
                  <c:v>3322</c:v>
                </c:pt>
                <c:pt idx="8" formatCode="General">
                  <c:v>3311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'FT PT Headcount'!$A$4</c:f>
              <c:strCache>
                <c:ptCount val="1"/>
                <c:pt idx="0">
                  <c:v>Part Time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'FT PT Headcount'!$B$1:$J$1</c:f>
              <c:strCache>
                <c:ptCount val="9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  <c:pt idx="8">
                  <c:v>Fall 2014
Freeze
</c:v>
                </c:pt>
              </c:strCache>
            </c:strRef>
          </c:cat>
          <c:val>
            <c:numRef>
              <c:f>'FT PT Headcount'!$B$4:$J$4</c:f>
              <c:numCache>
                <c:formatCode>#,##0</c:formatCode>
                <c:ptCount val="9"/>
                <c:pt idx="0">
                  <c:v>3204</c:v>
                </c:pt>
                <c:pt idx="1">
                  <c:v>3150</c:v>
                </c:pt>
                <c:pt idx="2">
                  <c:v>3110</c:v>
                </c:pt>
                <c:pt idx="3">
                  <c:v>3063</c:v>
                </c:pt>
                <c:pt idx="4">
                  <c:v>3307</c:v>
                </c:pt>
                <c:pt idx="5">
                  <c:v>3637</c:v>
                </c:pt>
                <c:pt idx="6" formatCode="General">
                  <c:v>3277</c:v>
                </c:pt>
                <c:pt idx="7" formatCode="General">
                  <c:v>2840</c:v>
                </c:pt>
                <c:pt idx="8" formatCode="General">
                  <c:v>2533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9072"/>
        <c:axId val="140420608"/>
      </c:lineChart>
      <c:catAx>
        <c:axId val="14041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0420608"/>
        <c:crosses val="autoZero"/>
        <c:auto val="1"/>
        <c:lblAlgn val="ctr"/>
        <c:lblOffset val="100"/>
        <c:noMultiLvlLbl val="0"/>
      </c:catAx>
      <c:valAx>
        <c:axId val="140420608"/>
        <c:scaling>
          <c:orientation val="minMax"/>
          <c:max val="4100"/>
          <c:min val="20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0419072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</a:t>
            </a:r>
            <a:r>
              <a:rPr lang="en-US" baseline="0"/>
              <a:t> Type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 Type'!$A$4</c:f>
              <c:strCache>
                <c:ptCount val="1"/>
                <c:pt idx="0">
                  <c:v>Transfer</c:v>
                </c:pt>
              </c:strCache>
            </c:strRef>
          </c:tx>
          <c:invertIfNegative val="0"/>
          <c:cat>
            <c:strRef>
              <c:f>'Student Type'!$C$1:$J$1</c:f>
              <c:strCache>
                <c:ptCount val="8"/>
                <c:pt idx="0">
                  <c:v>Fall 2007
Freeze
</c:v>
                </c:pt>
                <c:pt idx="1">
                  <c:v>Fall 2008
Freeze
</c:v>
                </c:pt>
                <c:pt idx="2">
                  <c:v>Fall 2009
Freeze
</c:v>
                </c:pt>
                <c:pt idx="3">
                  <c:v>Fall 2010
Freeze
</c:v>
                </c:pt>
                <c:pt idx="4">
                  <c:v>Fall 2011
Freeze
</c:v>
                </c:pt>
                <c:pt idx="5">
                  <c:v>Fall 2012
Freeze
</c:v>
                </c:pt>
                <c:pt idx="6">
                  <c:v>Fall 2013
Freeze
</c:v>
                </c:pt>
                <c:pt idx="7">
                  <c:v>Fall 2014
Freeze
</c:v>
                </c:pt>
              </c:strCache>
            </c:strRef>
          </c:cat>
          <c:val>
            <c:numRef>
              <c:f>'Student Type'!$C$4:$J$4</c:f>
              <c:numCache>
                <c:formatCode>#,##0</c:formatCode>
                <c:ptCount val="8"/>
                <c:pt idx="0">
                  <c:v>259</c:v>
                </c:pt>
                <c:pt idx="1">
                  <c:v>307</c:v>
                </c:pt>
                <c:pt idx="2">
                  <c:v>388</c:v>
                </c:pt>
                <c:pt idx="3" formatCode="General">
                  <c:v>357</c:v>
                </c:pt>
                <c:pt idx="4" formatCode="General">
                  <c:v>382</c:v>
                </c:pt>
                <c:pt idx="5" formatCode="General">
                  <c:v>376</c:v>
                </c:pt>
                <c:pt idx="6" formatCode="General">
                  <c:v>429</c:v>
                </c:pt>
                <c:pt idx="7" formatCode="General">
                  <c:v>427</c:v>
                </c:pt>
              </c:numCache>
            </c:numRef>
          </c:val>
        </c:ser>
        <c:ser>
          <c:idx val="1"/>
          <c:order val="1"/>
          <c:tx>
            <c:strRef>
              <c:f>'Student Type'!$A$5</c:f>
              <c:strCache>
                <c:ptCount val="1"/>
                <c:pt idx="0">
                  <c:v>Continuing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ysClr val="window" lastClr="FFFFFF"/>
              </a:bgClr>
            </a:pattFill>
            <a:ln>
              <a:solidFill>
                <a:srgbClr val="4F81BD">
                  <a:alpha val="33000"/>
                </a:srgbClr>
              </a:solidFill>
            </a:ln>
          </c:spPr>
          <c:invertIfNegative val="0"/>
          <c:cat>
            <c:strRef>
              <c:f>'Student Type'!$C$1:$J$1</c:f>
              <c:strCache>
                <c:ptCount val="8"/>
                <c:pt idx="0">
                  <c:v>Fall 2007
Freeze
</c:v>
                </c:pt>
                <c:pt idx="1">
                  <c:v>Fall 2008
Freeze
</c:v>
                </c:pt>
                <c:pt idx="2">
                  <c:v>Fall 2009
Freeze
</c:v>
                </c:pt>
                <c:pt idx="3">
                  <c:v>Fall 2010
Freeze
</c:v>
                </c:pt>
                <c:pt idx="4">
                  <c:v>Fall 2011
Freeze
</c:v>
                </c:pt>
                <c:pt idx="5">
                  <c:v>Fall 2012
Freeze
</c:v>
                </c:pt>
                <c:pt idx="6">
                  <c:v>Fall 2013
Freeze
</c:v>
                </c:pt>
                <c:pt idx="7">
                  <c:v>Fall 2014
Freeze
</c:v>
                </c:pt>
              </c:strCache>
            </c:strRef>
          </c:cat>
          <c:val>
            <c:numRef>
              <c:f>'Student Type'!$C$5:$J$5</c:f>
              <c:numCache>
                <c:formatCode>#,##0</c:formatCode>
                <c:ptCount val="8"/>
                <c:pt idx="0">
                  <c:v>3148</c:v>
                </c:pt>
                <c:pt idx="1">
                  <c:v>3275</c:v>
                </c:pt>
                <c:pt idx="2">
                  <c:v>3189</c:v>
                </c:pt>
                <c:pt idx="3">
                  <c:v>3436</c:v>
                </c:pt>
                <c:pt idx="4">
                  <c:v>3656</c:v>
                </c:pt>
                <c:pt idx="5" formatCode="General">
                  <c:v>3232</c:v>
                </c:pt>
                <c:pt idx="6" formatCode="General">
                  <c:v>3182</c:v>
                </c:pt>
                <c:pt idx="7">
                  <c:v>3119</c:v>
                </c:pt>
              </c:numCache>
            </c:numRef>
          </c:val>
        </c:ser>
        <c:ser>
          <c:idx val="2"/>
          <c:order val="2"/>
          <c:tx>
            <c:strRef>
              <c:f>'Student Type'!$A$6</c:f>
              <c:strCache>
                <c:ptCount val="1"/>
                <c:pt idx="0">
                  <c:v>Returning</c:v>
                </c:pt>
              </c:strCache>
            </c:strRef>
          </c:tx>
          <c:invertIfNegative val="0"/>
          <c:cat>
            <c:strRef>
              <c:f>'Student Type'!$C$1:$J$1</c:f>
              <c:strCache>
                <c:ptCount val="8"/>
                <c:pt idx="0">
                  <c:v>Fall 2007
Freeze
</c:v>
                </c:pt>
                <c:pt idx="1">
                  <c:v>Fall 2008
Freeze
</c:v>
                </c:pt>
                <c:pt idx="2">
                  <c:v>Fall 2009
Freeze
</c:v>
                </c:pt>
                <c:pt idx="3">
                  <c:v>Fall 2010
Freeze
</c:v>
                </c:pt>
                <c:pt idx="4">
                  <c:v>Fall 2011
Freeze
</c:v>
                </c:pt>
                <c:pt idx="5">
                  <c:v>Fall 2012
Freeze
</c:v>
                </c:pt>
                <c:pt idx="6">
                  <c:v>Fall 2013
Freeze
</c:v>
                </c:pt>
                <c:pt idx="7">
                  <c:v>Fall 2014
Freeze
</c:v>
                </c:pt>
              </c:strCache>
            </c:strRef>
          </c:cat>
          <c:val>
            <c:numRef>
              <c:f>'Student Type'!$C$6:$J$6</c:f>
              <c:numCache>
                <c:formatCode>#,##0</c:formatCode>
                <c:ptCount val="8"/>
                <c:pt idx="0">
                  <c:v>664</c:v>
                </c:pt>
                <c:pt idx="1">
                  <c:v>554</c:v>
                </c:pt>
                <c:pt idx="2">
                  <c:v>783</c:v>
                </c:pt>
                <c:pt idx="3" formatCode="0">
                  <c:v>720</c:v>
                </c:pt>
                <c:pt idx="4" formatCode="General">
                  <c:v>458</c:v>
                </c:pt>
                <c:pt idx="5" formatCode="General">
                  <c:v>731</c:v>
                </c:pt>
                <c:pt idx="6" formatCode="General">
                  <c:v>691</c:v>
                </c:pt>
                <c:pt idx="7" formatCode="General">
                  <c:v>671</c:v>
                </c:pt>
              </c:numCache>
            </c:numRef>
          </c:val>
        </c:ser>
        <c:ser>
          <c:idx val="3"/>
          <c:order val="3"/>
          <c:tx>
            <c:strRef>
              <c:f>'Student Type'!$A$7</c:f>
              <c:strCache>
                <c:ptCount val="1"/>
                <c:pt idx="0">
                  <c:v>Concurrently Enrolled in HS</c:v>
                </c:pt>
              </c:strCache>
            </c:strRef>
          </c:tx>
          <c:spPr>
            <a:pattFill prst="ltUpDiag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'Student Type'!$C$1:$J$1</c:f>
              <c:strCache>
                <c:ptCount val="8"/>
                <c:pt idx="0">
                  <c:v>Fall 2007
Freeze
</c:v>
                </c:pt>
                <c:pt idx="1">
                  <c:v>Fall 2008
Freeze
</c:v>
                </c:pt>
                <c:pt idx="2">
                  <c:v>Fall 2009
Freeze
</c:v>
                </c:pt>
                <c:pt idx="3">
                  <c:v>Fall 2010
Freeze
</c:v>
                </c:pt>
                <c:pt idx="4">
                  <c:v>Fall 2011
Freeze
</c:v>
                </c:pt>
                <c:pt idx="5">
                  <c:v>Fall 2012
Freeze
</c:v>
                </c:pt>
                <c:pt idx="6">
                  <c:v>Fall 2013
Freeze
</c:v>
                </c:pt>
                <c:pt idx="7">
                  <c:v>Fall 2014
Freeze
</c:v>
                </c:pt>
              </c:strCache>
            </c:strRef>
          </c:cat>
          <c:val>
            <c:numRef>
              <c:f>'Student Type'!$C$7:$J$7</c:f>
              <c:numCache>
                <c:formatCode>#,##0</c:formatCode>
                <c:ptCount val="8"/>
                <c:pt idx="0">
                  <c:v>745</c:v>
                </c:pt>
                <c:pt idx="1">
                  <c:v>851</c:v>
                </c:pt>
                <c:pt idx="2">
                  <c:v>833</c:v>
                </c:pt>
                <c:pt idx="3" formatCode="General">
                  <c:v>975</c:v>
                </c:pt>
                <c:pt idx="4">
                  <c:v>1045</c:v>
                </c:pt>
                <c:pt idx="5" formatCode="General">
                  <c:v>750</c:v>
                </c:pt>
                <c:pt idx="6" formatCode="General">
                  <c:v>343</c:v>
                </c:pt>
                <c:pt idx="7">
                  <c:v>141</c:v>
                </c:pt>
              </c:numCache>
            </c:numRef>
          </c:val>
        </c:ser>
        <c:ser>
          <c:idx val="4"/>
          <c:order val="4"/>
          <c:tx>
            <c:strRef>
              <c:f>'Student Type'!$A$8</c:f>
              <c:strCache>
                <c:ptCount val="1"/>
                <c:pt idx="0">
                  <c:v>Over 60 - Auditors</c:v>
                </c:pt>
              </c:strCache>
            </c:strRef>
          </c:tx>
          <c:invertIfNegative val="0"/>
          <c:cat>
            <c:strRef>
              <c:f>'Student Type'!$C$1:$J$1</c:f>
              <c:strCache>
                <c:ptCount val="8"/>
                <c:pt idx="0">
                  <c:v>Fall 2007
Freeze
</c:v>
                </c:pt>
                <c:pt idx="1">
                  <c:v>Fall 2008
Freeze
</c:v>
                </c:pt>
                <c:pt idx="2">
                  <c:v>Fall 2009
Freeze
</c:v>
                </c:pt>
                <c:pt idx="3">
                  <c:v>Fall 2010
Freeze
</c:v>
                </c:pt>
                <c:pt idx="4">
                  <c:v>Fall 2011
Freeze
</c:v>
                </c:pt>
                <c:pt idx="5">
                  <c:v>Fall 2012
Freeze
</c:v>
                </c:pt>
                <c:pt idx="6">
                  <c:v>Fall 2013
Freeze
</c:v>
                </c:pt>
                <c:pt idx="7">
                  <c:v>Fall 2014
Freeze
</c:v>
                </c:pt>
              </c:strCache>
            </c:strRef>
          </c:cat>
          <c:val>
            <c:numRef>
              <c:f>'Student Type'!$C$8:$J$8</c:f>
              <c:numCache>
                <c:formatCode>#,##0</c:formatCode>
                <c:ptCount val="8"/>
                <c:pt idx="3" formatCode="General">
                  <c:v>30</c:v>
                </c:pt>
                <c:pt idx="4" formatCode="General">
                  <c:v>28</c:v>
                </c:pt>
                <c:pt idx="5" formatCode="General">
                  <c:v>34</c:v>
                </c:pt>
                <c:pt idx="6" formatCode="General">
                  <c:v>40</c:v>
                </c:pt>
                <c:pt idx="7">
                  <c:v>7</c:v>
                </c:pt>
              </c:numCache>
            </c:numRef>
          </c:val>
        </c:ser>
        <c:ser>
          <c:idx val="5"/>
          <c:order val="5"/>
          <c:tx>
            <c:strRef>
              <c:f>'Student Type'!$A$9</c:f>
              <c:strCache>
                <c:ptCount val="1"/>
                <c:pt idx="0">
                  <c:v>Cross Registered</c:v>
                </c:pt>
              </c:strCache>
            </c:strRef>
          </c:tx>
          <c:spPr>
            <a:pattFill prst="ltHorz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'Student Type'!$C$1:$J$1</c:f>
              <c:strCache>
                <c:ptCount val="8"/>
                <c:pt idx="0">
                  <c:v>Fall 2007
Freeze
</c:v>
                </c:pt>
                <c:pt idx="1">
                  <c:v>Fall 2008
Freeze
</c:v>
                </c:pt>
                <c:pt idx="2">
                  <c:v>Fall 2009
Freeze
</c:v>
                </c:pt>
                <c:pt idx="3">
                  <c:v>Fall 2010
Freeze
</c:v>
                </c:pt>
                <c:pt idx="4">
                  <c:v>Fall 2011
Freeze
</c:v>
                </c:pt>
                <c:pt idx="5">
                  <c:v>Fall 2012
Freeze
</c:v>
                </c:pt>
                <c:pt idx="6">
                  <c:v>Fall 2013
Freeze
</c:v>
                </c:pt>
                <c:pt idx="7">
                  <c:v>Fall 2014
Freeze
</c:v>
                </c:pt>
              </c:strCache>
            </c:strRef>
          </c:cat>
          <c:val>
            <c:numRef>
              <c:f>'Student Type'!$C$9:$J$9</c:f>
              <c:numCache>
                <c:formatCode>#,##0</c:formatCode>
                <c:ptCount val="8"/>
                <c:pt idx="6" formatCode="General">
                  <c:v>1</c:v>
                </c:pt>
                <c:pt idx="7" formatCode="General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80736"/>
        <c:axId val="140582272"/>
      </c:barChart>
      <c:catAx>
        <c:axId val="1405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0582272"/>
        <c:crosses val="autoZero"/>
        <c:auto val="1"/>
        <c:lblAlgn val="ctr"/>
        <c:lblOffset val="100"/>
        <c:noMultiLvlLbl val="0"/>
      </c:catAx>
      <c:valAx>
        <c:axId val="1405822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058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'CCHS Headcount'!$A$2</c:f>
              <c:strCache>
                <c:ptCount val="1"/>
                <c:pt idx="0">
                  <c:v>Concurrently Enrolled in HS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'CCHS Headcount'!$B$1:$J$1</c:f>
              <c:strCache>
                <c:ptCount val="9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  <c:pt idx="8">
                  <c:v>Fall 2014
Freeze
</c:v>
                </c:pt>
              </c:strCache>
            </c:strRef>
          </c:cat>
          <c:val>
            <c:numRef>
              <c:f>'CCHS Headcount'!$B$2:$J$2</c:f>
              <c:numCache>
                <c:formatCode>#,##0</c:formatCode>
                <c:ptCount val="9"/>
                <c:pt idx="0">
                  <c:v>750</c:v>
                </c:pt>
                <c:pt idx="1">
                  <c:v>745</c:v>
                </c:pt>
                <c:pt idx="2">
                  <c:v>851</c:v>
                </c:pt>
                <c:pt idx="3">
                  <c:v>833</c:v>
                </c:pt>
                <c:pt idx="4" formatCode="General">
                  <c:v>968</c:v>
                </c:pt>
                <c:pt idx="5">
                  <c:v>1032</c:v>
                </c:pt>
                <c:pt idx="6" formatCode="General">
                  <c:v>750</c:v>
                </c:pt>
                <c:pt idx="7" formatCode="General">
                  <c:v>343</c:v>
                </c:pt>
                <c:pt idx="8" formatCode="General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8669184"/>
        <c:axId val="139988992"/>
      </c:barChart>
      <c:catAx>
        <c:axId val="108669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9988992"/>
        <c:crosses val="autoZero"/>
        <c:auto val="1"/>
        <c:lblAlgn val="ctr"/>
        <c:lblOffset val="100"/>
        <c:noMultiLvlLbl val="0"/>
      </c:catAx>
      <c:valAx>
        <c:axId val="1399889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08669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GENDER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Male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Gender!$B$1:$J$1</c:f>
              <c:strCache>
                <c:ptCount val="9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  <c:pt idx="8">
                  <c:v>Fall 2014
Freeze
</c:v>
                </c:pt>
              </c:strCache>
            </c:strRef>
          </c:cat>
          <c:val>
            <c:numRef>
              <c:f>Gender!$B$3:$J$3</c:f>
              <c:numCache>
                <c:formatCode>#,##0</c:formatCode>
                <c:ptCount val="9"/>
                <c:pt idx="0">
                  <c:v>2521</c:v>
                </c:pt>
                <c:pt idx="1">
                  <c:v>2679</c:v>
                </c:pt>
                <c:pt idx="2">
                  <c:v>2803</c:v>
                </c:pt>
                <c:pt idx="3">
                  <c:v>2946</c:v>
                </c:pt>
                <c:pt idx="4">
                  <c:v>3108</c:v>
                </c:pt>
                <c:pt idx="5">
                  <c:v>3147</c:v>
                </c:pt>
                <c:pt idx="6" formatCode="General">
                  <c:v>2876</c:v>
                </c:pt>
                <c:pt idx="7">
                  <c:v>2528</c:v>
                </c:pt>
                <c:pt idx="8" formatCode="General">
                  <c:v>2436</c:v>
                </c:pt>
              </c:numCache>
            </c:numRef>
          </c:val>
        </c:ser>
        <c:ser>
          <c:idx val="1"/>
          <c:order val="1"/>
          <c:tx>
            <c:v>Female</c:v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Gender!$B$1:$J$1</c:f>
              <c:strCache>
                <c:ptCount val="9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  <c:pt idx="8">
                  <c:v>Fall 2014
Freeze
</c:v>
                </c:pt>
              </c:strCache>
            </c:strRef>
          </c:cat>
          <c:val>
            <c:numRef>
              <c:f>Gender!$B$4:$J$4</c:f>
              <c:numCache>
                <c:formatCode>#,##0</c:formatCode>
                <c:ptCount val="9"/>
                <c:pt idx="0">
                  <c:v>4003</c:v>
                </c:pt>
                <c:pt idx="1">
                  <c:v>3923</c:v>
                </c:pt>
                <c:pt idx="2">
                  <c:v>3960</c:v>
                </c:pt>
                <c:pt idx="3">
                  <c:v>3976</c:v>
                </c:pt>
                <c:pt idx="4">
                  <c:v>4115</c:v>
                </c:pt>
                <c:pt idx="5">
                  <c:v>4140</c:v>
                </c:pt>
                <c:pt idx="6" formatCode="General">
                  <c:v>3840</c:v>
                </c:pt>
                <c:pt idx="7">
                  <c:v>3633</c:v>
                </c:pt>
                <c:pt idx="8" formatCode="General">
                  <c:v>3405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621312"/>
        <c:axId val="140622848"/>
      </c:barChart>
      <c:catAx>
        <c:axId val="14062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0622848"/>
        <c:crosses val="autoZero"/>
        <c:auto val="1"/>
        <c:lblAlgn val="ctr"/>
        <c:lblOffset val="100"/>
        <c:noMultiLvlLbl val="0"/>
      </c:catAx>
      <c:valAx>
        <c:axId val="140622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406213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123825</xdr:rowOff>
    </xdr:from>
    <xdr:to>
      <xdr:col>8</xdr:col>
      <xdr:colOff>266699</xdr:colOff>
      <xdr:row>20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47625</xdr:rowOff>
    </xdr:from>
    <xdr:to>
      <xdr:col>7</xdr:col>
      <xdr:colOff>523875</xdr:colOff>
      <xdr:row>20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76200</xdr:rowOff>
    </xdr:from>
    <xdr:to>
      <xdr:col>10</xdr:col>
      <xdr:colOff>19050</xdr:colOff>
      <xdr:row>23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</xdr:row>
      <xdr:rowOff>180975</xdr:rowOff>
    </xdr:from>
    <xdr:to>
      <xdr:col>10</xdr:col>
      <xdr:colOff>457200</xdr:colOff>
      <xdr:row>23</xdr:row>
      <xdr:rowOff>180975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142875</xdr:rowOff>
    </xdr:from>
    <xdr:to>
      <xdr:col>10</xdr:col>
      <xdr:colOff>485775</xdr:colOff>
      <xdr:row>32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123824</xdr:rowOff>
    </xdr:from>
    <xdr:to>
      <xdr:col>9</xdr:col>
      <xdr:colOff>190500</xdr:colOff>
      <xdr:row>21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5</xdr:row>
      <xdr:rowOff>190499</xdr:rowOff>
    </xdr:from>
    <xdr:to>
      <xdr:col>8</xdr:col>
      <xdr:colOff>609599</xdr:colOff>
      <xdr:row>20</xdr:row>
      <xdr:rowOff>123824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abSelected="1" topLeftCell="A62" workbookViewId="0">
      <selection activeCell="N63" sqref="N63"/>
    </sheetView>
  </sheetViews>
  <sheetFormatPr defaultRowHeight="15" x14ac:dyDescent="0.25"/>
  <cols>
    <col min="1" max="1" width="3.5703125" style="2" customWidth="1"/>
    <col min="2" max="2" width="4.42578125" style="2" customWidth="1"/>
    <col min="3" max="3" width="46.140625" style="2" customWidth="1"/>
    <col min="4" max="4" width="9.7109375" style="2" bestFit="1" customWidth="1"/>
    <col min="5" max="5" width="10.5703125" style="45" customWidth="1"/>
    <col min="6" max="6" width="10.7109375" style="2" customWidth="1"/>
    <col min="7" max="7" width="10.42578125" style="2" bestFit="1" customWidth="1"/>
    <col min="8" max="8" width="9.140625" style="2" customWidth="1"/>
    <col min="9" max="9" width="9.7109375" style="52" bestFit="1" customWidth="1"/>
    <col min="10" max="10" width="9.5703125" style="2" bestFit="1" customWidth="1"/>
    <col min="11" max="11" width="1.5703125" style="2" customWidth="1"/>
    <col min="12" max="12" width="9.140625" style="2"/>
  </cols>
  <sheetData>
    <row r="1" spans="1:12" x14ac:dyDescent="0.25">
      <c r="A1" s="170" t="s">
        <v>117</v>
      </c>
      <c r="B1" s="171"/>
      <c r="C1" s="171"/>
      <c r="D1" s="171"/>
      <c r="E1" s="171"/>
      <c r="F1" s="171"/>
      <c r="G1" s="171"/>
      <c r="H1" s="171"/>
      <c r="I1" s="171"/>
      <c r="J1" s="172"/>
      <c r="K1" s="1"/>
      <c r="L1" s="1"/>
    </row>
    <row r="2" spans="1:12" x14ac:dyDescent="0.25">
      <c r="A2" s="173"/>
      <c r="B2" s="174"/>
      <c r="C2" s="174"/>
      <c r="D2" s="174"/>
      <c r="E2" s="174"/>
      <c r="F2" s="174"/>
      <c r="G2" s="174"/>
      <c r="H2" s="174"/>
      <c r="I2" s="174"/>
      <c r="J2" s="175"/>
      <c r="K2" s="1"/>
      <c r="L2" s="1"/>
    </row>
    <row r="3" spans="1:12" x14ac:dyDescent="0.25">
      <c r="A3" s="176"/>
      <c r="B3" s="177"/>
      <c r="C3" s="177"/>
      <c r="D3" s="178" t="s">
        <v>118</v>
      </c>
      <c r="E3" s="180" t="s">
        <v>0</v>
      </c>
      <c r="F3" s="182" t="s">
        <v>119</v>
      </c>
      <c r="G3" s="184" t="s">
        <v>77</v>
      </c>
      <c r="H3" s="186" t="s">
        <v>0</v>
      </c>
      <c r="I3" s="188" t="s">
        <v>76</v>
      </c>
      <c r="J3" s="190" t="s">
        <v>91</v>
      </c>
      <c r="K3" s="161"/>
    </row>
    <row r="4" spans="1:12" x14ac:dyDescent="0.25">
      <c r="A4" s="176"/>
      <c r="B4" s="177"/>
      <c r="C4" s="177"/>
      <c r="D4" s="179"/>
      <c r="E4" s="181"/>
      <c r="F4" s="183"/>
      <c r="G4" s="185"/>
      <c r="H4" s="187"/>
      <c r="I4" s="189"/>
      <c r="J4" s="190"/>
      <c r="K4" s="161"/>
    </row>
    <row r="5" spans="1:12" x14ac:dyDescent="0.25">
      <c r="A5" s="162" t="s">
        <v>1</v>
      </c>
      <c r="B5" s="163"/>
      <c r="C5" s="163"/>
      <c r="D5" s="37">
        <f>+D6+D7</f>
        <v>5844</v>
      </c>
      <c r="E5" s="43"/>
      <c r="F5" s="39">
        <f>(D5-G5)/G5</f>
        <v>-5.1606621226874393E-2</v>
      </c>
      <c r="G5" s="53">
        <f>+G6+G7</f>
        <v>6162</v>
      </c>
      <c r="H5" s="3"/>
      <c r="I5" s="66">
        <v>6716</v>
      </c>
      <c r="J5" s="4">
        <f>(G5-I5)/I5</f>
        <v>-8.2489577129243596E-2</v>
      </c>
    </row>
    <row r="6" spans="1:12" x14ac:dyDescent="0.25">
      <c r="A6" s="5"/>
      <c r="B6" s="92"/>
      <c r="C6" s="88" t="s">
        <v>2</v>
      </c>
      <c r="D6" s="37">
        <v>3311</v>
      </c>
      <c r="E6" s="44">
        <f>D6/$D$5</f>
        <v>0.56656399726214923</v>
      </c>
      <c r="F6" s="39">
        <f t="shared" ref="F6:F74" si="0">(D6-G6)/G6</f>
        <v>-3.3112582781456954E-3</v>
      </c>
      <c r="G6" s="53">
        <v>3322</v>
      </c>
      <c r="H6" s="6">
        <f>G6/$G$5</f>
        <v>0.53911067835118465</v>
      </c>
      <c r="I6" s="66">
        <v>3439</v>
      </c>
      <c r="J6" s="4">
        <f t="shared" ref="J6:J10" si="1">(G6-I6)/I6</f>
        <v>-3.4021517883105555E-2</v>
      </c>
    </row>
    <row r="7" spans="1:12" x14ac:dyDescent="0.25">
      <c r="A7" s="5"/>
      <c r="B7" s="92"/>
      <c r="C7" s="88" t="s">
        <v>3</v>
      </c>
      <c r="D7" s="37">
        <f>SUM(D8:D10)</f>
        <v>2533</v>
      </c>
      <c r="E7" s="44">
        <f t="shared" ref="E7:E10" si="2">D7/$D$5</f>
        <v>0.43343600273785077</v>
      </c>
      <c r="F7" s="39">
        <f t="shared" si="0"/>
        <v>-0.10809859154929577</v>
      </c>
      <c r="G7" s="53">
        <f>SUM(G8:G10)</f>
        <v>2840</v>
      </c>
      <c r="H7" s="6">
        <f>G7/$G$5</f>
        <v>0.4608893216488153</v>
      </c>
      <c r="I7" s="66">
        <f>SUM(I8:I10)</f>
        <v>3277</v>
      </c>
      <c r="J7" s="4">
        <f t="shared" si="1"/>
        <v>-0.13335367714372903</v>
      </c>
    </row>
    <row r="8" spans="1:12" x14ac:dyDescent="0.25">
      <c r="A8" s="5"/>
      <c r="B8" s="92"/>
      <c r="C8" s="7" t="s">
        <v>4</v>
      </c>
      <c r="D8" s="32">
        <v>808</v>
      </c>
      <c r="E8" s="44">
        <f t="shared" si="2"/>
        <v>0.13826146475017112</v>
      </c>
      <c r="F8" s="39">
        <f t="shared" si="0"/>
        <v>-9.0090090090090086E-2</v>
      </c>
      <c r="G8" s="54">
        <v>888</v>
      </c>
      <c r="H8" s="6">
        <f>G8/$G$5</f>
        <v>0.14410905550146055</v>
      </c>
      <c r="I8" s="67">
        <v>895</v>
      </c>
      <c r="J8" s="4">
        <f t="shared" si="1"/>
        <v>-7.82122905027933E-3</v>
      </c>
    </row>
    <row r="9" spans="1:12" x14ac:dyDescent="0.25">
      <c r="A9" s="5"/>
      <c r="B9" s="92"/>
      <c r="C9" s="7" t="s">
        <v>5</v>
      </c>
      <c r="D9" s="38">
        <v>1017</v>
      </c>
      <c r="E9" s="44">
        <f t="shared" si="2"/>
        <v>0.1740246406570842</v>
      </c>
      <c r="F9" s="40">
        <f t="shared" si="0"/>
        <v>-7.7969174977334549E-2</v>
      </c>
      <c r="G9" s="55">
        <v>1103</v>
      </c>
      <c r="H9" s="8">
        <f>G9/$G$5</f>
        <v>0.17900032456994483</v>
      </c>
      <c r="I9" s="68">
        <v>1213</v>
      </c>
      <c r="J9" s="4">
        <f t="shared" si="1"/>
        <v>-9.0684253915910965E-2</v>
      </c>
    </row>
    <row r="10" spans="1:12" x14ac:dyDescent="0.25">
      <c r="A10" s="5"/>
      <c r="B10" s="92"/>
      <c r="C10" s="7" t="s">
        <v>6</v>
      </c>
      <c r="D10" s="38">
        <v>708</v>
      </c>
      <c r="E10" s="44">
        <f t="shared" si="2"/>
        <v>0.12114989733059549</v>
      </c>
      <c r="F10" s="40">
        <f t="shared" si="0"/>
        <v>-0.16607773851590105</v>
      </c>
      <c r="G10" s="55">
        <v>849</v>
      </c>
      <c r="H10" s="8">
        <f>G10/$G$5</f>
        <v>0.13777994157740994</v>
      </c>
      <c r="I10" s="68">
        <v>1169</v>
      </c>
      <c r="J10" s="4">
        <f t="shared" si="1"/>
        <v>-0.2737382378100941</v>
      </c>
    </row>
    <row r="11" spans="1:12" x14ac:dyDescent="0.25">
      <c r="A11" s="5"/>
      <c r="B11" s="92"/>
      <c r="C11" s="7"/>
      <c r="D11" s="38"/>
      <c r="E11" s="44"/>
      <c r="F11" s="40"/>
      <c r="G11" s="55"/>
      <c r="H11" s="8"/>
      <c r="I11" s="68"/>
      <c r="J11" s="4"/>
    </row>
    <row r="12" spans="1:12" x14ac:dyDescent="0.25">
      <c r="A12" s="89" t="s">
        <v>7</v>
      </c>
      <c r="B12" s="92"/>
      <c r="C12" s="90"/>
      <c r="D12" s="41">
        <v>60521.5</v>
      </c>
      <c r="E12" s="44"/>
      <c r="F12" s="40">
        <f t="shared" ref="F12:F15" si="3">(D12-G12)/G12</f>
        <v>-3.3017511344027611E-2</v>
      </c>
      <c r="G12" s="57">
        <v>62588</v>
      </c>
      <c r="H12" s="9"/>
      <c r="I12" s="70">
        <v>65871</v>
      </c>
      <c r="J12" s="4">
        <f t="shared" ref="J12:J17" si="4">(G12-I12)/I12</f>
        <v>-4.983983847216529E-2</v>
      </c>
    </row>
    <row r="13" spans="1:12" x14ac:dyDescent="0.25">
      <c r="A13" s="89" t="s">
        <v>8</v>
      </c>
      <c r="B13" s="92"/>
      <c r="C13" s="90"/>
      <c r="D13" s="42">
        <f>+D12/30</f>
        <v>2017.3833333333334</v>
      </c>
      <c r="E13" s="44"/>
      <c r="F13" s="40">
        <f t="shared" si="3"/>
        <v>-3.301751134402766E-2</v>
      </c>
      <c r="G13" s="9">
        <f>+G12/30</f>
        <v>2086.2666666666669</v>
      </c>
      <c r="H13" s="9"/>
      <c r="I13" s="71">
        <v>2195.6999999999998</v>
      </c>
      <c r="J13" s="4">
        <f t="shared" si="4"/>
        <v>-4.9839838472165117E-2</v>
      </c>
    </row>
    <row r="14" spans="1:12" x14ac:dyDescent="0.25">
      <c r="A14" s="89"/>
      <c r="B14" s="92"/>
      <c r="C14" s="88" t="s">
        <v>83</v>
      </c>
      <c r="D14" s="38">
        <v>43756.5</v>
      </c>
      <c r="E14" s="44"/>
      <c r="F14" s="40">
        <f t="shared" si="3"/>
        <v>-2.8826652690107785E-3</v>
      </c>
      <c r="G14" s="55">
        <v>43883</v>
      </c>
      <c r="H14" s="8">
        <f>+G14/G12</f>
        <v>0.70114079376238259</v>
      </c>
      <c r="I14" s="87">
        <v>45478.5</v>
      </c>
      <c r="J14" s="4">
        <f t="shared" si="4"/>
        <v>-3.5082511516430839E-2</v>
      </c>
    </row>
    <row r="15" spans="1:12" x14ac:dyDescent="0.25">
      <c r="A15" s="89"/>
      <c r="B15" s="92"/>
      <c r="C15" s="88" t="s">
        <v>84</v>
      </c>
      <c r="D15" s="31">
        <v>13.22</v>
      </c>
      <c r="E15" s="44">
        <f t="shared" ref="E15" si="5">D15/$D$5</f>
        <v>2.2621492128678988E-3</v>
      </c>
      <c r="F15" s="40">
        <f t="shared" si="3"/>
        <v>7.5700227100679687E-4</v>
      </c>
      <c r="G15" s="56">
        <v>13.21</v>
      </c>
      <c r="H15" s="9"/>
      <c r="I15" s="69">
        <v>13.22</v>
      </c>
      <c r="J15" s="4">
        <f t="shared" si="4"/>
        <v>-7.5642965204234392E-4</v>
      </c>
    </row>
    <row r="16" spans="1:12" x14ac:dyDescent="0.25">
      <c r="A16" s="89"/>
      <c r="B16" s="92"/>
      <c r="C16" s="88" t="s">
        <v>85</v>
      </c>
      <c r="D16" s="38">
        <v>16765</v>
      </c>
      <c r="E16" s="44"/>
      <c r="F16" s="40"/>
      <c r="G16" s="55">
        <v>18705</v>
      </c>
      <c r="H16" s="8">
        <f>+G16/G12</f>
        <v>0.29885920623761741</v>
      </c>
      <c r="I16" s="87">
        <v>20392.5</v>
      </c>
      <c r="J16" s="4">
        <f t="shared" si="4"/>
        <v>-8.2751011401250463E-2</v>
      </c>
    </row>
    <row r="17" spans="1:10" x14ac:dyDescent="0.25">
      <c r="A17" s="89"/>
      <c r="B17" s="92"/>
      <c r="C17" s="88" t="s">
        <v>86</v>
      </c>
      <c r="D17" s="31">
        <v>6.62</v>
      </c>
      <c r="E17" s="44">
        <f t="shared" ref="E17" si="6">D17/$D$5</f>
        <v>1.1327857631759069E-3</v>
      </c>
      <c r="F17" s="40">
        <f t="shared" ref="F17" si="7">(D17-G17)/G17</f>
        <v>4.5523520485584593E-3</v>
      </c>
      <c r="G17" s="56">
        <v>6.59</v>
      </c>
      <c r="H17" s="9"/>
      <c r="I17" s="69">
        <v>6.22</v>
      </c>
      <c r="J17" s="4">
        <f t="shared" si="4"/>
        <v>5.948553054662381E-2</v>
      </c>
    </row>
    <row r="18" spans="1:10" x14ac:dyDescent="0.25">
      <c r="A18" s="5"/>
      <c r="B18" s="92"/>
      <c r="C18" s="7"/>
      <c r="D18" s="38"/>
      <c r="E18" s="44"/>
      <c r="F18" s="40"/>
      <c r="G18" s="55"/>
      <c r="H18" s="8"/>
      <c r="I18" s="68"/>
      <c r="J18" s="4"/>
    </row>
    <row r="19" spans="1:10" x14ac:dyDescent="0.25">
      <c r="A19" s="89" t="s">
        <v>9</v>
      </c>
      <c r="B19" s="92"/>
      <c r="C19" s="92"/>
      <c r="D19" s="34"/>
      <c r="E19" s="44"/>
      <c r="F19" s="40"/>
      <c r="G19" s="58"/>
      <c r="H19" s="10"/>
      <c r="I19" s="73"/>
      <c r="J19" s="11"/>
    </row>
    <row r="20" spans="1:10" x14ac:dyDescent="0.25">
      <c r="A20" s="5"/>
      <c r="B20" s="90" t="s">
        <v>10</v>
      </c>
      <c r="C20" s="92"/>
      <c r="D20" s="34"/>
      <c r="E20" s="44"/>
      <c r="F20" s="40"/>
      <c r="G20" s="58"/>
      <c r="H20" s="10"/>
      <c r="I20" s="73"/>
      <c r="J20" s="11"/>
    </row>
    <row r="21" spans="1:10" x14ac:dyDescent="0.25">
      <c r="A21" s="5"/>
      <c r="B21" s="92"/>
      <c r="C21" s="88" t="s">
        <v>11</v>
      </c>
      <c r="D21" s="37">
        <v>1491</v>
      </c>
      <c r="E21" s="44">
        <f t="shared" ref="E21" si="8">D21/$D$5</f>
        <v>0.25513347022587268</v>
      </c>
      <c r="F21" s="40">
        <f t="shared" si="0"/>
        <v>-3.1818181818181815E-2</v>
      </c>
      <c r="G21" s="53">
        <v>1540</v>
      </c>
      <c r="H21" s="3"/>
      <c r="I21" s="66">
        <v>1526</v>
      </c>
      <c r="J21" s="4">
        <f>(G21-I21)/I21</f>
        <v>9.1743119266055051E-3</v>
      </c>
    </row>
    <row r="22" spans="1:10" x14ac:dyDescent="0.25">
      <c r="A22" s="5"/>
      <c r="B22" s="92"/>
      <c r="C22" s="88" t="s">
        <v>12</v>
      </c>
      <c r="D22" s="37">
        <v>12783.5</v>
      </c>
      <c r="E22" s="44">
        <f>D22/D12</f>
        <v>0.21122245813471247</v>
      </c>
      <c r="F22" s="40">
        <f t="shared" si="0"/>
        <v>-1.0181958962446768E-2</v>
      </c>
      <c r="G22" s="53">
        <v>12915</v>
      </c>
      <c r="H22" s="94">
        <f>G22/G12</f>
        <v>0.20634945996037579</v>
      </c>
      <c r="I22" s="66">
        <v>12536</v>
      </c>
      <c r="J22" s="4">
        <f>(G22-I22)/I22</f>
        <v>3.0232929164007657E-2</v>
      </c>
    </row>
    <row r="23" spans="1:10" x14ac:dyDescent="0.25">
      <c r="A23" s="5"/>
      <c r="B23" s="92"/>
      <c r="C23" s="88" t="s">
        <v>8</v>
      </c>
      <c r="D23" s="65">
        <f>+D22/30</f>
        <v>426.11666666666667</v>
      </c>
      <c r="E23" s="44"/>
      <c r="F23" s="40">
        <f t="shared" si="0"/>
        <v>-1.018195896244675E-2</v>
      </c>
      <c r="G23" s="80">
        <f>+G22/30</f>
        <v>430.5</v>
      </c>
      <c r="H23" s="6"/>
      <c r="I23" s="69">
        <v>417.87</v>
      </c>
      <c r="J23" s="4">
        <f>(G23-I23)/I23</f>
        <v>3.022471103453226E-2</v>
      </c>
    </row>
    <row r="24" spans="1:10" x14ac:dyDescent="0.25">
      <c r="A24" s="5"/>
      <c r="B24" s="93" t="s">
        <v>13</v>
      </c>
      <c r="C24" s="92"/>
      <c r="D24" s="34"/>
      <c r="E24" s="44"/>
      <c r="F24" s="40"/>
      <c r="G24" s="58"/>
      <c r="H24" s="6"/>
      <c r="I24" s="73"/>
      <c r="J24" s="4"/>
    </row>
    <row r="25" spans="1:10" x14ac:dyDescent="0.25">
      <c r="A25" s="5"/>
      <c r="B25" s="92"/>
      <c r="C25" s="88" t="s">
        <v>14</v>
      </c>
      <c r="D25" s="37">
        <v>121</v>
      </c>
      <c r="E25" s="44">
        <f t="shared" ref="E25" si="9">D25/$D$5</f>
        <v>2.0704996577686516E-2</v>
      </c>
      <c r="F25" s="40">
        <f t="shared" si="0"/>
        <v>-0.61587301587301591</v>
      </c>
      <c r="G25" s="53">
        <v>315</v>
      </c>
      <c r="H25" s="94">
        <f t="shared" ref="H25" si="10">G25/$D$5</f>
        <v>5.3901437371663245E-2</v>
      </c>
      <c r="I25" s="66">
        <f>738+12</f>
        <v>750</v>
      </c>
      <c r="J25" s="4">
        <f>(G25-I25)/I25</f>
        <v>-0.57999999999999996</v>
      </c>
    </row>
    <row r="26" spans="1:10" x14ac:dyDescent="0.25">
      <c r="A26" s="5"/>
      <c r="B26" s="92"/>
      <c r="C26" s="88" t="s">
        <v>15</v>
      </c>
      <c r="D26" s="37">
        <v>489</v>
      </c>
      <c r="E26" s="44">
        <f>D26/D12</f>
        <v>8.0797733037019908E-3</v>
      </c>
      <c r="F26" s="40">
        <f t="shared" si="0"/>
        <v>-0.69070208728652749</v>
      </c>
      <c r="G26" s="53">
        <v>1581</v>
      </c>
      <c r="H26" s="94">
        <f>G26/G12</f>
        <v>2.526043330989966E-2</v>
      </c>
      <c r="I26" s="66">
        <f>3653.5+43</f>
        <v>3696.5</v>
      </c>
      <c r="J26" s="4">
        <f>(G26-I26)/I26</f>
        <v>-0.57229811984309487</v>
      </c>
    </row>
    <row r="27" spans="1:10" x14ac:dyDescent="0.25">
      <c r="A27" s="5"/>
      <c r="B27" s="92"/>
      <c r="C27" s="88" t="s">
        <v>8</v>
      </c>
      <c r="D27" s="65">
        <f>+D26/30</f>
        <v>16.3</v>
      </c>
      <c r="E27" s="44"/>
      <c r="F27" s="40">
        <f t="shared" si="0"/>
        <v>-0.6907020872865276</v>
      </c>
      <c r="G27" s="80">
        <f>+G26/30</f>
        <v>52.7</v>
      </c>
      <c r="H27" s="6"/>
      <c r="I27" s="91">
        <f>+I26/30</f>
        <v>123.21666666666667</v>
      </c>
      <c r="J27" s="4">
        <f>(G27-I27)/I27</f>
        <v>-0.57229811984309475</v>
      </c>
    </row>
    <row r="28" spans="1:10" x14ac:dyDescent="0.25">
      <c r="A28" s="5"/>
      <c r="B28" s="93" t="s">
        <v>87</v>
      </c>
      <c r="C28" s="92"/>
      <c r="D28" s="34"/>
      <c r="E28" s="44"/>
      <c r="F28" s="40"/>
      <c r="G28" s="58"/>
      <c r="H28" s="6"/>
      <c r="I28" s="73"/>
      <c r="J28" s="4"/>
    </row>
    <row r="29" spans="1:10" x14ac:dyDescent="0.25">
      <c r="A29" s="5"/>
      <c r="B29" s="92"/>
      <c r="C29" s="88" t="s">
        <v>16</v>
      </c>
      <c r="D29" s="31">
        <v>615</v>
      </c>
      <c r="E29" s="44">
        <f t="shared" ref="E29" si="11">D29/$D$5</f>
        <v>0.10523613963039015</v>
      </c>
      <c r="F29" s="40">
        <f t="shared" si="0"/>
        <v>0.12637362637362637</v>
      </c>
      <c r="G29" s="56">
        <v>546</v>
      </c>
      <c r="H29" s="94">
        <f t="shared" ref="H29" si="12">G29/$D$5</f>
        <v>9.3429158110882954E-2</v>
      </c>
      <c r="I29" s="69">
        <v>495</v>
      </c>
      <c r="J29" s="4">
        <f>(G29-I29)/I29</f>
        <v>0.10303030303030303</v>
      </c>
    </row>
    <row r="30" spans="1:10" x14ac:dyDescent="0.25">
      <c r="A30" s="5"/>
      <c r="B30" s="92"/>
      <c r="C30" s="88" t="s">
        <v>15</v>
      </c>
      <c r="D30" s="37">
        <v>2350.5</v>
      </c>
      <c r="E30" s="44">
        <f>D30/D12</f>
        <v>3.8837437935279197E-2</v>
      </c>
      <c r="F30" s="40">
        <f t="shared" si="0"/>
        <v>0.15192354814996326</v>
      </c>
      <c r="G30" s="53">
        <v>2040.5</v>
      </c>
      <c r="H30" s="94">
        <f>G30/G12</f>
        <v>3.2602096248482135E-2</v>
      </c>
      <c r="I30" s="66">
        <v>1707</v>
      </c>
      <c r="J30" s="4">
        <f>(G30-I30)/I30</f>
        <v>0.19537199765670768</v>
      </c>
    </row>
    <row r="31" spans="1:10" x14ac:dyDescent="0.25">
      <c r="A31" s="5"/>
      <c r="B31" s="92"/>
      <c r="C31" s="88" t="s">
        <v>8</v>
      </c>
      <c r="D31" s="65">
        <f>+D30/30</f>
        <v>78.349999999999994</v>
      </c>
      <c r="E31" s="44"/>
      <c r="F31" s="40">
        <f t="shared" si="0"/>
        <v>0.15192354814996317</v>
      </c>
      <c r="G31" s="80">
        <f>+G30/30</f>
        <v>68.016666666666666</v>
      </c>
      <c r="H31" s="10"/>
      <c r="I31" s="69">
        <v>56.9</v>
      </c>
      <c r="J31" s="4">
        <f>(G31-I31)/I31</f>
        <v>0.19537199765670768</v>
      </c>
    </row>
    <row r="32" spans="1:10" x14ac:dyDescent="0.25">
      <c r="A32" s="5"/>
      <c r="B32" s="93" t="s">
        <v>88</v>
      </c>
      <c r="C32" s="92"/>
      <c r="D32" s="34"/>
      <c r="E32" s="44"/>
      <c r="F32" s="40"/>
      <c r="G32" s="58"/>
      <c r="H32" s="10"/>
      <c r="I32" s="73"/>
      <c r="J32" s="4"/>
    </row>
    <row r="33" spans="1:10" x14ac:dyDescent="0.25">
      <c r="A33" s="5"/>
      <c r="B33" s="92"/>
      <c r="C33" s="88" t="s">
        <v>16</v>
      </c>
      <c r="D33" s="31"/>
      <c r="E33" s="44">
        <f t="shared" ref="E33" si="13">D33/$D$5</f>
        <v>0</v>
      </c>
      <c r="F33" s="40" t="e">
        <f t="shared" si="0"/>
        <v>#DIV/0!</v>
      </c>
      <c r="G33" s="56"/>
      <c r="H33" s="10"/>
      <c r="I33" s="69">
        <v>0</v>
      </c>
      <c r="J33" s="4" t="e">
        <f>(G33-I33)/I33</f>
        <v>#DIV/0!</v>
      </c>
    </row>
    <row r="34" spans="1:10" x14ac:dyDescent="0.25">
      <c r="A34" s="5"/>
      <c r="B34" s="92"/>
      <c r="C34" s="88" t="s">
        <v>15</v>
      </c>
      <c r="D34" s="31"/>
      <c r="E34" s="44" t="e">
        <f>D34/#REF!</f>
        <v>#REF!</v>
      </c>
      <c r="F34" s="40" t="e">
        <f t="shared" si="0"/>
        <v>#DIV/0!</v>
      </c>
      <c r="G34" s="56"/>
      <c r="H34" s="12" t="e">
        <f>G34/#REF!</f>
        <v>#REF!</v>
      </c>
      <c r="I34" s="69">
        <v>0</v>
      </c>
      <c r="J34" s="4" t="e">
        <f>(G34-I34)/I34</f>
        <v>#DIV/0!</v>
      </c>
    </row>
    <row r="35" spans="1:10" x14ac:dyDescent="0.25">
      <c r="A35" s="5"/>
      <c r="B35" s="92"/>
      <c r="C35" s="88" t="s">
        <v>8</v>
      </c>
      <c r="D35" s="65">
        <f>+D34/30</f>
        <v>0</v>
      </c>
      <c r="E35" s="44"/>
      <c r="F35" s="40" t="e">
        <f t="shared" si="0"/>
        <v>#DIV/0!</v>
      </c>
      <c r="G35" s="80">
        <f>+G34/30</f>
        <v>0</v>
      </c>
      <c r="H35" s="8"/>
      <c r="I35" s="69">
        <v>0</v>
      </c>
      <c r="J35" s="4" t="e">
        <f>(G35-I35)/I35</f>
        <v>#DIV/0!</v>
      </c>
    </row>
    <row r="36" spans="1:10" x14ac:dyDescent="0.25">
      <c r="A36" s="5"/>
      <c r="B36" s="93" t="s">
        <v>89</v>
      </c>
      <c r="C36" s="92"/>
      <c r="D36" s="34"/>
      <c r="E36" s="44"/>
      <c r="F36" s="40"/>
      <c r="G36" s="58"/>
      <c r="H36" s="10"/>
      <c r="I36" s="73"/>
      <c r="J36" s="4"/>
    </row>
    <row r="37" spans="1:10" x14ac:dyDescent="0.25">
      <c r="A37" s="5"/>
      <c r="B37" s="92"/>
      <c r="C37" s="88" t="s">
        <v>16</v>
      </c>
      <c r="D37" s="31">
        <v>17</v>
      </c>
      <c r="E37" s="44">
        <f t="shared" ref="E37" si="14">D37/$D$5</f>
        <v>2.9089664613278577E-3</v>
      </c>
      <c r="F37" s="40">
        <f t="shared" si="0"/>
        <v>6.25E-2</v>
      </c>
      <c r="G37" s="56">
        <v>16</v>
      </c>
      <c r="H37" s="94">
        <f t="shared" ref="H37" si="15">G37/$D$5</f>
        <v>2.7378507871321013E-3</v>
      </c>
      <c r="I37" s="69">
        <v>41</v>
      </c>
      <c r="J37" s="4">
        <f>(G37-I37)/I37</f>
        <v>-0.6097560975609756</v>
      </c>
    </row>
    <row r="38" spans="1:10" x14ac:dyDescent="0.25">
      <c r="A38" s="5"/>
      <c r="B38" s="92"/>
      <c r="C38" s="88" t="s">
        <v>15</v>
      </c>
      <c r="D38" s="31">
        <v>11.5</v>
      </c>
      <c r="E38" s="44">
        <f>D38/D12</f>
        <v>1.900151185942186E-4</v>
      </c>
      <c r="F38" s="40">
        <f t="shared" si="0"/>
        <v>-0.25806451612903225</v>
      </c>
      <c r="G38" s="56">
        <v>15.5</v>
      </c>
      <c r="H38" s="94">
        <f>G38/G12</f>
        <v>2.4765130695980061E-4</v>
      </c>
      <c r="I38" s="69">
        <v>88</v>
      </c>
      <c r="J38" s="4">
        <f>(G38-I38)/I38</f>
        <v>-0.82386363636363635</v>
      </c>
    </row>
    <row r="39" spans="1:10" x14ac:dyDescent="0.25">
      <c r="A39" s="5"/>
      <c r="B39" s="92"/>
      <c r="C39" s="88" t="s">
        <v>8</v>
      </c>
      <c r="D39" s="65">
        <f>+D38/30</f>
        <v>0.38333333333333336</v>
      </c>
      <c r="E39" s="44"/>
      <c r="F39" s="40">
        <f t="shared" si="0"/>
        <v>-0.25806451612903231</v>
      </c>
      <c r="G39" s="80">
        <f>+G38/30</f>
        <v>0.51666666666666672</v>
      </c>
      <c r="H39" s="13"/>
      <c r="I39" s="69">
        <v>2.93</v>
      </c>
      <c r="J39" s="4">
        <f>(G39-I39)/I39</f>
        <v>-0.82366325369738347</v>
      </c>
    </row>
    <row r="40" spans="1:10" x14ac:dyDescent="0.25">
      <c r="A40" s="5"/>
      <c r="B40" s="93" t="s">
        <v>90</v>
      </c>
      <c r="C40" s="92"/>
      <c r="D40" s="34"/>
      <c r="E40" s="44"/>
      <c r="F40" s="40"/>
      <c r="G40" s="58"/>
      <c r="H40" s="10"/>
      <c r="I40" s="73"/>
      <c r="J40" s="4"/>
    </row>
    <row r="41" spans="1:10" x14ac:dyDescent="0.25">
      <c r="A41" s="5"/>
      <c r="B41" s="92"/>
      <c r="C41" s="88" t="s">
        <v>11</v>
      </c>
      <c r="D41" s="31"/>
      <c r="E41" s="44">
        <f t="shared" ref="E41" si="16">D41/$D$5</f>
        <v>0</v>
      </c>
      <c r="F41" s="40">
        <f t="shared" si="0"/>
        <v>-1</v>
      </c>
      <c r="G41" s="56">
        <v>21</v>
      </c>
      <c r="H41" s="94">
        <f t="shared" ref="H41" si="17">G41/$D$5</f>
        <v>3.5934291581108829E-3</v>
      </c>
      <c r="I41" s="69">
        <v>27</v>
      </c>
      <c r="J41" s="4">
        <f>(G41-I41)/I41</f>
        <v>-0.22222222222222221</v>
      </c>
    </row>
    <row r="42" spans="1:10" x14ac:dyDescent="0.25">
      <c r="A42" s="5"/>
      <c r="B42" s="92"/>
      <c r="C42" s="88" t="s">
        <v>15</v>
      </c>
      <c r="D42" s="31"/>
      <c r="E42" s="44">
        <f>D42/D12</f>
        <v>0</v>
      </c>
      <c r="F42" s="40">
        <f t="shared" si="0"/>
        <v>-1</v>
      </c>
      <c r="G42" s="56">
        <v>69</v>
      </c>
      <c r="H42" s="94">
        <f>G42/G12</f>
        <v>1.1024477535629834E-3</v>
      </c>
      <c r="I42" s="69">
        <v>93</v>
      </c>
      <c r="J42" s="4">
        <f>(G42-I42)/I42</f>
        <v>-0.25806451612903225</v>
      </c>
    </row>
    <row r="43" spans="1:10" x14ac:dyDescent="0.25">
      <c r="A43" s="5"/>
      <c r="B43" s="92"/>
      <c r="C43" s="88" t="s">
        <v>8</v>
      </c>
      <c r="D43" s="65">
        <f>+D42/30</f>
        <v>0</v>
      </c>
      <c r="E43" s="44"/>
      <c r="F43" s="40">
        <f t="shared" si="0"/>
        <v>-1</v>
      </c>
      <c r="G43" s="80">
        <f>+G42/30</f>
        <v>2.2999999999999998</v>
      </c>
      <c r="H43" s="10"/>
      <c r="I43" s="69">
        <v>3.1</v>
      </c>
      <c r="J43" s="4">
        <f>(G43-I43)/I43</f>
        <v>-0.25806451612903236</v>
      </c>
    </row>
    <row r="44" spans="1:10" x14ac:dyDescent="0.25">
      <c r="A44" s="5"/>
      <c r="B44" s="92"/>
      <c r="C44" s="88"/>
      <c r="D44" s="31"/>
      <c r="E44" s="44"/>
      <c r="F44" s="40"/>
      <c r="G44" s="56"/>
      <c r="H44" s="3"/>
      <c r="I44" s="69"/>
      <c r="J44" s="4"/>
    </row>
    <row r="45" spans="1:10" x14ac:dyDescent="0.25">
      <c r="A45" s="89" t="s">
        <v>80</v>
      </c>
      <c r="B45" s="92"/>
      <c r="C45" s="92"/>
      <c r="D45" s="34"/>
      <c r="E45" s="44"/>
      <c r="F45" s="40"/>
      <c r="G45" s="58"/>
      <c r="H45" s="10"/>
      <c r="I45" s="73"/>
      <c r="J45" s="4"/>
    </row>
    <row r="46" spans="1:10" x14ac:dyDescent="0.25">
      <c r="A46" s="5"/>
      <c r="B46" s="92"/>
      <c r="C46" s="88" t="s">
        <v>17</v>
      </c>
      <c r="D46" s="37">
        <v>1441</v>
      </c>
      <c r="E46" s="44">
        <f t="shared" ref="E46:E52" si="18">D46/$D$5</f>
        <v>0.24657768651608486</v>
      </c>
      <c r="F46" s="40">
        <f t="shared" si="0"/>
        <v>-2.3712737127371274E-2</v>
      </c>
      <c r="G46" s="53">
        <v>1476</v>
      </c>
      <c r="H46" s="8">
        <f t="shared" ref="H46:J52" si="19">G46/$G$5</f>
        <v>0.23953261927945471</v>
      </c>
      <c r="I46" s="66">
        <v>1593</v>
      </c>
      <c r="J46" s="4">
        <f>(G46-I46)/I46</f>
        <v>-7.3446327683615822E-2</v>
      </c>
    </row>
    <row r="47" spans="1:10" x14ac:dyDescent="0.25">
      <c r="A47" s="5"/>
      <c r="B47" s="92"/>
      <c r="C47" s="88" t="s">
        <v>18</v>
      </c>
      <c r="D47" s="31">
        <v>427</v>
      </c>
      <c r="E47" s="44">
        <f t="shared" si="18"/>
        <v>7.3066392881587949E-2</v>
      </c>
      <c r="F47" s="40">
        <f t="shared" si="0"/>
        <v>-4.662004662004662E-3</v>
      </c>
      <c r="G47" s="56">
        <v>429</v>
      </c>
      <c r="H47" s="8">
        <f t="shared" si="19"/>
        <v>6.9620253164556958E-2</v>
      </c>
      <c r="I47" s="69">
        <v>376</v>
      </c>
      <c r="J47" s="4">
        <f>(G47-I47)/I47</f>
        <v>0.14095744680851063</v>
      </c>
    </row>
    <row r="48" spans="1:10" x14ac:dyDescent="0.25">
      <c r="A48" s="5"/>
      <c r="B48" s="92"/>
      <c r="C48" s="88" t="s">
        <v>19</v>
      </c>
      <c r="D48" s="37">
        <v>3119</v>
      </c>
      <c r="E48" s="44">
        <f t="shared" si="18"/>
        <v>0.53370978781656397</v>
      </c>
      <c r="F48" s="40">
        <f t="shared" si="0"/>
        <v>-1.9798868636077938E-2</v>
      </c>
      <c r="G48" s="53">
        <v>3182</v>
      </c>
      <c r="H48" s="8">
        <f t="shared" si="19"/>
        <v>0.51639078221356705</v>
      </c>
      <c r="I48" s="66">
        <v>3232</v>
      </c>
      <c r="J48" s="4">
        <f>(G48-I48)/I48</f>
        <v>-1.547029702970297E-2</v>
      </c>
    </row>
    <row r="49" spans="1:14" x14ac:dyDescent="0.25">
      <c r="A49" s="5"/>
      <c r="B49" s="92"/>
      <c r="C49" s="88" t="s">
        <v>20</v>
      </c>
      <c r="D49" s="31">
        <v>671</v>
      </c>
      <c r="E49" s="44">
        <f t="shared" si="18"/>
        <v>0.1148186173853525</v>
      </c>
      <c r="F49" s="40">
        <f t="shared" si="0"/>
        <v>-2.8943560057887119E-2</v>
      </c>
      <c r="G49" s="56">
        <v>691</v>
      </c>
      <c r="H49" s="8">
        <f t="shared" si="19"/>
        <v>0.1121389159363843</v>
      </c>
      <c r="I49" s="69">
        <v>731</v>
      </c>
      <c r="J49" s="4">
        <f>(G49-I49)/I49</f>
        <v>-5.4719562243502051E-2</v>
      </c>
    </row>
    <row r="50" spans="1:14" x14ac:dyDescent="0.25">
      <c r="A50" s="5"/>
      <c r="B50" s="92"/>
      <c r="C50" s="88" t="s">
        <v>21</v>
      </c>
      <c r="D50" s="37">
        <v>141</v>
      </c>
      <c r="E50" s="44">
        <f t="shared" si="18"/>
        <v>2.4127310061601643E-2</v>
      </c>
      <c r="F50" s="40">
        <f t="shared" si="0"/>
        <v>-0.58892128279883382</v>
      </c>
      <c r="G50" s="53">
        <v>343</v>
      </c>
      <c r="H50" s="8">
        <f t="shared" si="19"/>
        <v>5.5663745537163259E-2</v>
      </c>
      <c r="I50" s="66">
        <f>738+12</f>
        <v>750</v>
      </c>
      <c r="J50" s="4">
        <f>(G50-I50)/I50</f>
        <v>-0.54266666666666663</v>
      </c>
    </row>
    <row r="51" spans="1:14" x14ac:dyDescent="0.25">
      <c r="A51" s="5"/>
      <c r="B51" s="92"/>
      <c r="C51" s="88" t="s">
        <v>78</v>
      </c>
      <c r="D51" s="37">
        <v>7</v>
      </c>
      <c r="E51" s="44">
        <f t="shared" si="18"/>
        <v>1.1978097193702942E-3</v>
      </c>
      <c r="F51" s="40"/>
      <c r="G51" s="53">
        <v>1</v>
      </c>
      <c r="H51" s="85" t="s">
        <v>82</v>
      </c>
      <c r="I51" s="86" t="s">
        <v>82</v>
      </c>
      <c r="J51" s="84" t="s">
        <v>82</v>
      </c>
    </row>
    <row r="52" spans="1:14" x14ac:dyDescent="0.25">
      <c r="A52" s="5"/>
      <c r="B52" s="92"/>
      <c r="C52" s="88" t="s">
        <v>22</v>
      </c>
      <c r="D52" s="31">
        <v>38</v>
      </c>
      <c r="E52" s="44">
        <f t="shared" si="18"/>
        <v>6.502395619438741E-3</v>
      </c>
      <c r="F52" s="40">
        <f t="shared" si="0"/>
        <v>-0.05</v>
      </c>
      <c r="G52" s="56">
        <v>40</v>
      </c>
      <c r="H52" s="14">
        <f t="shared" si="19"/>
        <v>6.4913988964621873E-3</v>
      </c>
      <c r="I52" s="69">
        <v>34</v>
      </c>
      <c r="J52" s="83">
        <f t="shared" si="19"/>
        <v>5.5176890619928597E-3</v>
      </c>
    </row>
    <row r="53" spans="1:14" x14ac:dyDescent="0.25">
      <c r="A53" s="89" t="s">
        <v>81</v>
      </c>
      <c r="B53" s="92"/>
      <c r="C53" s="92"/>
      <c r="D53" s="34"/>
      <c r="E53" s="44"/>
      <c r="F53" s="40"/>
      <c r="G53" s="58"/>
      <c r="H53" s="10"/>
      <c r="I53" s="73"/>
      <c r="J53" s="4"/>
    </row>
    <row r="54" spans="1:14" x14ac:dyDescent="0.25">
      <c r="A54" s="5"/>
      <c r="B54" s="92"/>
      <c r="C54" s="88" t="s">
        <v>17</v>
      </c>
      <c r="D54" s="82">
        <v>17141</v>
      </c>
      <c r="E54" s="44">
        <f t="shared" ref="E54:E60" si="20">D54/$D$5</f>
        <v>2.9330937713894594</v>
      </c>
      <c r="F54" s="40">
        <f t="shared" ref="F54:F58" si="21">(D54-G54)/G54</f>
        <v>-1.8467088498869071E-2</v>
      </c>
      <c r="G54" s="81">
        <v>17463.5</v>
      </c>
      <c r="H54" s="8">
        <f t="shared" ref="H54:H58" si="22">G54/$G$5</f>
        <v>2.8340636157091854</v>
      </c>
      <c r="I54" s="155">
        <v>18554.5</v>
      </c>
      <c r="J54" s="4">
        <f>(G54-I54)/I54</f>
        <v>-5.8799752081705244E-2</v>
      </c>
    </row>
    <row r="55" spans="1:14" x14ac:dyDescent="0.25">
      <c r="A55" s="5"/>
      <c r="B55" s="92"/>
      <c r="C55" s="88" t="s">
        <v>18</v>
      </c>
      <c r="D55" s="82">
        <v>4271.5</v>
      </c>
      <c r="E55" s="44">
        <f t="shared" si="20"/>
        <v>0.73092060232717315</v>
      </c>
      <c r="F55" s="40">
        <f t="shared" si="21"/>
        <v>-2.2204417992445921E-2</v>
      </c>
      <c r="G55" s="81">
        <v>4368.5</v>
      </c>
      <c r="H55" s="8">
        <f t="shared" si="22"/>
        <v>0.70894190197987661</v>
      </c>
      <c r="I55" s="155">
        <v>3832</v>
      </c>
      <c r="J55" s="4">
        <f>(G55-I55)/I55</f>
        <v>0.14000521920668058</v>
      </c>
    </row>
    <row r="56" spans="1:14" x14ac:dyDescent="0.25">
      <c r="A56" s="5"/>
      <c r="B56" s="92"/>
      <c r="C56" s="88" t="s">
        <v>19</v>
      </c>
      <c r="D56" s="82">
        <v>32771</v>
      </c>
      <c r="E56" s="44">
        <f t="shared" si="20"/>
        <v>5.6076317590691307</v>
      </c>
      <c r="F56" s="40">
        <f t="shared" si="21"/>
        <v>-9.1313155746379215E-3</v>
      </c>
      <c r="G56" s="81">
        <v>33073</v>
      </c>
      <c r="H56" s="8">
        <f t="shared" si="22"/>
        <v>5.3672508925673483</v>
      </c>
      <c r="I56" s="155">
        <v>33817</v>
      </c>
      <c r="J56" s="4">
        <f>(G56-I56)/I56</f>
        <v>-2.2000768844072507E-2</v>
      </c>
    </row>
    <row r="57" spans="1:14" x14ac:dyDescent="0.25">
      <c r="A57" s="5"/>
      <c r="B57" s="92"/>
      <c r="C57" s="88" t="s">
        <v>20</v>
      </c>
      <c r="D57" s="82">
        <v>5539.5</v>
      </c>
      <c r="E57" s="44">
        <f t="shared" si="20"/>
        <v>0.9478952772073922</v>
      </c>
      <c r="F57" s="40">
        <f t="shared" si="21"/>
        <v>-4.0862263007531818E-2</v>
      </c>
      <c r="G57" s="81">
        <v>5775.5</v>
      </c>
      <c r="H57" s="8">
        <f t="shared" si="22"/>
        <v>0.93727685816293416</v>
      </c>
      <c r="I57" s="155">
        <v>5867</v>
      </c>
      <c r="J57" s="4">
        <f>(G57-I57)/I57</f>
        <v>-1.5595704789500597E-2</v>
      </c>
    </row>
    <row r="58" spans="1:14" x14ac:dyDescent="0.25">
      <c r="A58" s="5"/>
      <c r="B58" s="92"/>
      <c r="C58" s="88" t="s">
        <v>21</v>
      </c>
      <c r="D58" s="82">
        <v>605</v>
      </c>
      <c r="E58" s="44">
        <f t="shared" si="20"/>
        <v>0.10352498288843258</v>
      </c>
      <c r="F58" s="40">
        <f t="shared" si="21"/>
        <v>-0.6585778781038375</v>
      </c>
      <c r="G58" s="81">
        <v>1772</v>
      </c>
      <c r="H58" s="8">
        <f t="shared" si="22"/>
        <v>0.2875689711132749</v>
      </c>
      <c r="I58" s="155">
        <f>3653.5+43</f>
        <v>3696.5</v>
      </c>
      <c r="J58" s="4">
        <f>(G58-I58)/I58</f>
        <v>-0.52062762072230484</v>
      </c>
    </row>
    <row r="59" spans="1:14" x14ac:dyDescent="0.25">
      <c r="A59" s="5"/>
      <c r="B59" s="92"/>
      <c r="C59" s="88" t="s">
        <v>78</v>
      </c>
      <c r="D59" s="82">
        <v>53</v>
      </c>
      <c r="E59" s="44">
        <f t="shared" si="20"/>
        <v>9.0691307323750858E-3</v>
      </c>
      <c r="F59" s="40"/>
      <c r="G59" s="81">
        <v>4</v>
      </c>
      <c r="H59" s="85" t="s">
        <v>82</v>
      </c>
      <c r="I59" s="86" t="s">
        <v>82</v>
      </c>
      <c r="J59" s="84" t="s">
        <v>82</v>
      </c>
    </row>
    <row r="60" spans="1:14" x14ac:dyDescent="0.25">
      <c r="A60" s="5"/>
      <c r="B60" s="92"/>
      <c r="C60" s="88" t="s">
        <v>22</v>
      </c>
      <c r="D60" s="82">
        <v>140.5</v>
      </c>
      <c r="E60" s="44">
        <f t="shared" si="20"/>
        <v>2.4041752224503766E-2</v>
      </c>
      <c r="F60" s="40">
        <f t="shared" ref="F60" si="23">(D60-G60)/G60</f>
        <v>6.8441064638783272E-2</v>
      </c>
      <c r="G60" s="81">
        <v>131.5</v>
      </c>
      <c r="H60" s="14">
        <f t="shared" ref="H60:J60" si="24">G60/$G$5</f>
        <v>2.1340473872119441E-2</v>
      </c>
      <c r="I60" s="155">
        <v>104</v>
      </c>
      <c r="J60" s="83">
        <f t="shared" si="24"/>
        <v>1.6877637130801686E-2</v>
      </c>
    </row>
    <row r="61" spans="1:14" x14ac:dyDescent="0.25">
      <c r="A61" s="5"/>
      <c r="B61" s="92"/>
      <c r="C61" s="88"/>
      <c r="D61" s="31"/>
      <c r="E61" s="44"/>
      <c r="F61" s="40"/>
      <c r="G61" s="56"/>
      <c r="H61" s="10"/>
      <c r="I61" s="69"/>
      <c r="J61" s="4"/>
    </row>
    <row r="62" spans="1:14" x14ac:dyDescent="0.25">
      <c r="A62" s="89" t="s">
        <v>23</v>
      </c>
      <c r="B62" s="92"/>
      <c r="C62" s="92"/>
      <c r="D62" s="34"/>
      <c r="E62" s="44"/>
      <c r="F62" s="40"/>
      <c r="G62" s="58"/>
      <c r="H62" s="10"/>
      <c r="I62" s="73"/>
      <c r="J62" s="4"/>
    </row>
    <row r="63" spans="1:14" x14ac:dyDescent="0.25">
      <c r="A63" s="5"/>
      <c r="B63" s="92"/>
      <c r="C63" s="88" t="s">
        <v>24</v>
      </c>
      <c r="D63" s="37">
        <v>5427</v>
      </c>
      <c r="E63" s="44">
        <f t="shared" ref="E63:E64" si="25">D63/$D$5</f>
        <v>0.92864476386036965</v>
      </c>
      <c r="F63" s="40">
        <f t="shared" si="0"/>
        <v>-2.4973050664750269E-2</v>
      </c>
      <c r="G63" s="53">
        <v>5566</v>
      </c>
      <c r="H63" s="15">
        <f>G63/$G$5</f>
        <v>0.90327815644271336</v>
      </c>
      <c r="I63" s="66">
        <v>5665</v>
      </c>
      <c r="J63" s="4">
        <f>(G63-I63)/I63</f>
        <v>-1.7475728155339806E-2</v>
      </c>
      <c r="N63" t="s">
        <v>124</v>
      </c>
    </row>
    <row r="64" spans="1:14" x14ac:dyDescent="0.25">
      <c r="A64" s="5"/>
      <c r="B64" s="92"/>
      <c r="C64" s="88" t="s">
        <v>25</v>
      </c>
      <c r="D64" s="37">
        <v>417</v>
      </c>
      <c r="E64" s="44">
        <f t="shared" si="25"/>
        <v>7.1355236139630393E-2</v>
      </c>
      <c r="F64" s="40">
        <f t="shared" si="0"/>
        <v>-0.30033557046979864</v>
      </c>
      <c r="G64" s="53">
        <v>596</v>
      </c>
      <c r="H64" s="16">
        <f>G64/$G$5</f>
        <v>9.6721843557286594E-2</v>
      </c>
      <c r="I64" s="66">
        <v>1051</v>
      </c>
      <c r="J64" s="4">
        <f>(G64-I64)/I64</f>
        <v>-0.43292102759276879</v>
      </c>
    </row>
    <row r="65" spans="1:10" x14ac:dyDescent="0.25">
      <c r="A65" s="5"/>
      <c r="B65" s="92"/>
      <c r="C65" s="90"/>
      <c r="D65" s="33"/>
      <c r="E65" s="44"/>
      <c r="F65" s="40"/>
      <c r="G65" s="10"/>
      <c r="H65" s="3"/>
      <c r="I65" s="72"/>
      <c r="J65" s="4"/>
    </row>
    <row r="66" spans="1:10" x14ac:dyDescent="0.25">
      <c r="A66" s="89" t="s">
        <v>26</v>
      </c>
      <c r="B66" s="92"/>
      <c r="C66" s="92"/>
      <c r="D66" s="34"/>
      <c r="E66" s="44"/>
      <c r="F66" s="40"/>
      <c r="G66" s="58"/>
      <c r="H66" s="10"/>
      <c r="I66" s="73"/>
      <c r="J66" s="4"/>
    </row>
    <row r="67" spans="1:10" x14ac:dyDescent="0.25">
      <c r="A67" s="89"/>
      <c r="B67" s="90" t="s">
        <v>27</v>
      </c>
      <c r="C67" s="90"/>
      <c r="D67" s="46">
        <v>1595</v>
      </c>
      <c r="E67" s="44">
        <f t="shared" ref="E67:E75" si="26">D67/$D$5</f>
        <v>0.27292950034223135</v>
      </c>
      <c r="F67" s="40">
        <f t="shared" si="0"/>
        <v>5.3500660501981503E-2</v>
      </c>
      <c r="G67" s="59">
        <v>1514</v>
      </c>
      <c r="H67" s="6">
        <f>G67/$G$5</f>
        <v>0.2456994482310938</v>
      </c>
      <c r="I67" s="74">
        <v>1486</v>
      </c>
      <c r="J67" s="4"/>
    </row>
    <row r="68" spans="1:10" x14ac:dyDescent="0.25">
      <c r="A68" s="5"/>
      <c r="B68" s="90" t="s">
        <v>73</v>
      </c>
      <c r="C68" s="90"/>
      <c r="D68" s="46">
        <f>SUM(D69:D75)</f>
        <v>4249</v>
      </c>
      <c r="E68" s="44">
        <f t="shared" si="26"/>
        <v>0.7270704996577686</v>
      </c>
      <c r="F68" s="40">
        <f t="shared" si="0"/>
        <v>-8.5843373493975902E-2</v>
      </c>
      <c r="G68" s="59">
        <f>SUM(G69:G75)</f>
        <v>4648</v>
      </c>
      <c r="H68" s="6">
        <f>G68/$G$5</f>
        <v>0.7543005517689062</v>
      </c>
      <c r="I68" s="74">
        <f>SUM(I69:I75)</f>
        <v>5230</v>
      </c>
      <c r="J68" s="4"/>
    </row>
    <row r="69" spans="1:10" x14ac:dyDescent="0.25">
      <c r="A69" s="5"/>
      <c r="B69" s="90"/>
      <c r="C69" s="88" t="s">
        <v>72</v>
      </c>
      <c r="D69" s="33">
        <f>1+135</f>
        <v>136</v>
      </c>
      <c r="E69" s="44">
        <f t="shared" si="26"/>
        <v>2.3271731690622861E-2</v>
      </c>
      <c r="F69" s="40"/>
      <c r="G69" s="10">
        <f>2+144</f>
        <v>146</v>
      </c>
      <c r="H69" s="6"/>
      <c r="I69" s="72">
        <v>134</v>
      </c>
      <c r="J69" s="4"/>
    </row>
    <row r="70" spans="1:10" x14ac:dyDescent="0.25">
      <c r="A70" s="5"/>
      <c r="B70" s="92"/>
      <c r="C70" s="88" t="s">
        <v>28</v>
      </c>
      <c r="D70" s="31">
        <v>24</v>
      </c>
      <c r="E70" s="44">
        <f t="shared" si="26"/>
        <v>4.1067761806981521E-3</v>
      </c>
      <c r="F70" s="40">
        <f t="shared" si="0"/>
        <v>0.33333333333333331</v>
      </c>
      <c r="G70" s="56">
        <v>18</v>
      </c>
      <c r="H70" s="10"/>
      <c r="I70" s="69">
        <v>20</v>
      </c>
      <c r="J70" s="4"/>
    </row>
    <row r="71" spans="1:10" x14ac:dyDescent="0.25">
      <c r="A71" s="5"/>
      <c r="B71" s="92"/>
      <c r="C71" s="88" t="s">
        <v>29</v>
      </c>
      <c r="D71" s="31">
        <v>136</v>
      </c>
      <c r="E71" s="44">
        <f t="shared" si="26"/>
        <v>2.3271731690622861E-2</v>
      </c>
      <c r="F71" s="40">
        <f t="shared" si="0"/>
        <v>-9.9337748344370855E-2</v>
      </c>
      <c r="G71" s="56">
        <f>7+144</f>
        <v>151</v>
      </c>
      <c r="H71" s="10"/>
      <c r="I71" s="69">
        <v>159</v>
      </c>
      <c r="J71" s="4"/>
    </row>
    <row r="72" spans="1:10" x14ac:dyDescent="0.25">
      <c r="A72" s="5"/>
      <c r="B72" s="92"/>
      <c r="C72" s="88" t="s">
        <v>74</v>
      </c>
      <c r="D72" s="31">
        <f>3+703</f>
        <v>706</v>
      </c>
      <c r="E72" s="44">
        <f t="shared" si="26"/>
        <v>0.12080766598220397</v>
      </c>
      <c r="F72" s="40">
        <f t="shared" si="0"/>
        <v>-2.0804438280166437E-2</v>
      </c>
      <c r="G72" s="56">
        <f>8+713</f>
        <v>721</v>
      </c>
      <c r="H72" s="10"/>
      <c r="I72" s="69">
        <v>758</v>
      </c>
      <c r="J72" s="4"/>
    </row>
    <row r="73" spans="1:10" x14ac:dyDescent="0.25">
      <c r="A73" s="5"/>
      <c r="B73" s="92"/>
      <c r="C73" s="88" t="s">
        <v>30</v>
      </c>
      <c r="D73" s="31">
        <v>8</v>
      </c>
      <c r="E73" s="44">
        <f t="shared" si="26"/>
        <v>1.3689253935660506E-3</v>
      </c>
      <c r="F73" s="40">
        <f t="shared" si="0"/>
        <v>-0.27272727272727271</v>
      </c>
      <c r="G73" s="56">
        <v>11</v>
      </c>
      <c r="H73" s="10"/>
      <c r="I73" s="69">
        <v>15</v>
      </c>
      <c r="J73" s="4"/>
    </row>
    <row r="74" spans="1:10" x14ac:dyDescent="0.25">
      <c r="A74" s="5"/>
      <c r="B74" s="92"/>
      <c r="C74" s="88" t="s">
        <v>31</v>
      </c>
      <c r="D74" s="31">
        <f>1+8+25</f>
        <v>34</v>
      </c>
      <c r="E74" s="44">
        <f t="shared" si="26"/>
        <v>5.8179329226557153E-3</v>
      </c>
      <c r="F74" s="40">
        <f t="shared" si="0"/>
        <v>-0.63829787234042556</v>
      </c>
      <c r="G74" s="56">
        <f>21+65+8</f>
        <v>94</v>
      </c>
      <c r="H74" s="10"/>
      <c r="I74" s="69">
        <f>208+2</f>
        <v>210</v>
      </c>
      <c r="J74" s="4"/>
    </row>
    <row r="75" spans="1:10" x14ac:dyDescent="0.25">
      <c r="A75" s="5"/>
      <c r="B75" s="92"/>
      <c r="C75" s="88" t="s">
        <v>32</v>
      </c>
      <c r="D75" s="37">
        <f>12+3193</f>
        <v>3205</v>
      </c>
      <c r="E75" s="44">
        <f t="shared" si="26"/>
        <v>0.54842573579739906</v>
      </c>
      <c r="F75" s="40">
        <f t="shared" ref="F75:F110" si="27">(D75-G75)/G75</f>
        <v>-8.6113487311092099E-2</v>
      </c>
      <c r="G75" s="53">
        <f>53+3454</f>
        <v>3507</v>
      </c>
      <c r="H75" s="3"/>
      <c r="I75" s="66">
        <v>3934</v>
      </c>
      <c r="J75" s="4"/>
    </row>
    <row r="76" spans="1:10" x14ac:dyDescent="0.25">
      <c r="A76" s="5"/>
      <c r="B76" s="92"/>
      <c r="C76" s="90" t="s">
        <v>33</v>
      </c>
      <c r="D76" s="33"/>
      <c r="E76" s="44"/>
      <c r="F76" s="40"/>
      <c r="G76" s="10"/>
      <c r="H76" s="10"/>
      <c r="I76" s="72"/>
      <c r="J76" s="4"/>
    </row>
    <row r="77" spans="1:10" x14ac:dyDescent="0.25">
      <c r="A77" s="5"/>
      <c r="B77" s="92"/>
      <c r="C77" s="88" t="s">
        <v>34</v>
      </c>
      <c r="D77" s="37">
        <v>2436</v>
      </c>
      <c r="E77" s="44">
        <f t="shared" ref="E77:E79" si="28">D77/$D$5</f>
        <v>0.41683778234086244</v>
      </c>
      <c r="F77" s="40">
        <f t="shared" si="27"/>
        <v>-3.6392405063291139E-2</v>
      </c>
      <c r="G77" s="53">
        <v>2528</v>
      </c>
      <c r="H77" s="6">
        <f>G77/$G$5</f>
        <v>0.41025641025641024</v>
      </c>
      <c r="I77" s="66">
        <v>2876</v>
      </c>
      <c r="J77" s="4">
        <f>(G77-I77)/I77</f>
        <v>-0.12100139082058414</v>
      </c>
    </row>
    <row r="78" spans="1:10" x14ac:dyDescent="0.25">
      <c r="A78" s="5"/>
      <c r="B78" s="92"/>
      <c r="C78" s="88" t="s">
        <v>35</v>
      </c>
      <c r="D78" s="37">
        <v>3405</v>
      </c>
      <c r="E78" s="44">
        <f t="shared" si="28"/>
        <v>0.58264887063655035</v>
      </c>
      <c r="F78" s="40">
        <f t="shared" si="27"/>
        <v>-6.2758051197357556E-2</v>
      </c>
      <c r="G78" s="53">
        <v>3633</v>
      </c>
      <c r="H78" s="6">
        <f>G78/$G$5</f>
        <v>0.58958130477117821</v>
      </c>
      <c r="I78" s="66">
        <v>3840</v>
      </c>
      <c r="J78" s="4">
        <f>(G78-I78)/I78</f>
        <v>-5.3906250000000003E-2</v>
      </c>
    </row>
    <row r="79" spans="1:10" x14ac:dyDescent="0.25">
      <c r="A79" s="5"/>
      <c r="B79" s="92"/>
      <c r="C79" s="88" t="s">
        <v>75</v>
      </c>
      <c r="D79" s="37">
        <v>3</v>
      </c>
      <c r="E79" s="44">
        <f t="shared" si="28"/>
        <v>5.1334702258726901E-4</v>
      </c>
      <c r="F79" s="40"/>
      <c r="G79" s="53">
        <v>1</v>
      </c>
      <c r="H79" s="6"/>
      <c r="I79" s="66">
        <v>0</v>
      </c>
      <c r="J79" s="4"/>
    </row>
    <row r="80" spans="1:10" x14ac:dyDescent="0.25">
      <c r="A80" s="5"/>
      <c r="B80" s="92"/>
      <c r="C80" s="90" t="s">
        <v>36</v>
      </c>
      <c r="D80" s="33"/>
      <c r="E80" s="44"/>
      <c r="F80" s="40"/>
      <c r="G80" s="10"/>
      <c r="H80" s="10"/>
      <c r="I80" s="72"/>
      <c r="J80" s="4"/>
    </row>
    <row r="81" spans="1:10" x14ac:dyDescent="0.25">
      <c r="A81" s="5"/>
      <c r="B81" s="92"/>
      <c r="C81" s="88" t="s">
        <v>37</v>
      </c>
      <c r="D81" s="31">
        <v>23</v>
      </c>
      <c r="E81" s="44"/>
      <c r="F81" s="40">
        <f t="shared" si="27"/>
        <v>-4.3290043290043906E-3</v>
      </c>
      <c r="G81" s="56">
        <v>23.1</v>
      </c>
      <c r="H81" s="10"/>
      <c r="I81" s="69">
        <v>23.1</v>
      </c>
      <c r="J81" s="4">
        <f t="shared" ref="J81:J99" si="29">(G81-I81)/I81</f>
        <v>0</v>
      </c>
    </row>
    <row r="82" spans="1:10" x14ac:dyDescent="0.25">
      <c r="A82" s="5"/>
      <c r="B82" s="92"/>
      <c r="C82" s="88" t="s">
        <v>38</v>
      </c>
      <c r="D82" s="37">
        <v>372</v>
      </c>
      <c r="E82" s="44">
        <f t="shared" ref="E82:E91" si="30">D82/$D$5</f>
        <v>6.3655030800821355E-2</v>
      </c>
      <c r="F82" s="40">
        <f t="shared" si="27"/>
        <v>-0.34042553191489361</v>
      </c>
      <c r="G82" s="53">
        <v>564</v>
      </c>
      <c r="H82" s="6">
        <f t="shared" ref="H82:H91" si="31">G82/$G$5</f>
        <v>9.1528724440116851E-2</v>
      </c>
      <c r="I82" s="66">
        <v>950</v>
      </c>
      <c r="J82" s="4">
        <f t="shared" si="29"/>
        <v>-0.40631578947368419</v>
      </c>
    </row>
    <row r="83" spans="1:10" x14ac:dyDescent="0.25">
      <c r="A83" s="5"/>
      <c r="B83" s="92"/>
      <c r="C83" s="88" t="s">
        <v>39</v>
      </c>
      <c r="D83" s="37">
        <v>2019</v>
      </c>
      <c r="E83" s="44">
        <f t="shared" si="30"/>
        <v>0.34548254620123203</v>
      </c>
      <c r="F83" s="40">
        <f t="shared" si="27"/>
        <v>1.457286432160804E-2</v>
      </c>
      <c r="G83" s="53">
        <v>1990</v>
      </c>
      <c r="H83" s="6">
        <f t="shared" si="31"/>
        <v>0.32294709509899383</v>
      </c>
      <c r="I83" s="66">
        <v>2073</v>
      </c>
      <c r="J83" s="4">
        <f t="shared" si="29"/>
        <v>-4.0038591413410519E-2</v>
      </c>
    </row>
    <row r="84" spans="1:10" x14ac:dyDescent="0.25">
      <c r="A84" s="5"/>
      <c r="B84" s="92"/>
      <c r="C84" s="88" t="s">
        <v>40</v>
      </c>
      <c r="D84" s="37">
        <v>1164</v>
      </c>
      <c r="E84" s="44">
        <f t="shared" si="30"/>
        <v>0.19917864476386038</v>
      </c>
      <c r="F84" s="40">
        <f t="shared" si="27"/>
        <v>-3.482587064676617E-2</v>
      </c>
      <c r="G84" s="53">
        <v>1206</v>
      </c>
      <c r="H84" s="6">
        <f t="shared" si="31"/>
        <v>0.19571567672833495</v>
      </c>
      <c r="I84" s="66">
        <v>1167</v>
      </c>
      <c r="J84" s="4">
        <f t="shared" si="29"/>
        <v>3.3419023136246784E-2</v>
      </c>
    </row>
    <row r="85" spans="1:10" x14ac:dyDescent="0.25">
      <c r="A85" s="5"/>
      <c r="B85" s="92"/>
      <c r="C85" s="88" t="s">
        <v>41</v>
      </c>
      <c r="D85" s="31">
        <v>790</v>
      </c>
      <c r="E85" s="44">
        <f t="shared" si="30"/>
        <v>0.13518138261464749</v>
      </c>
      <c r="F85" s="40">
        <f t="shared" si="27"/>
        <v>3.8107752956636008E-2</v>
      </c>
      <c r="G85" s="56">
        <v>761</v>
      </c>
      <c r="H85" s="6">
        <f t="shared" si="31"/>
        <v>0.12349886400519312</v>
      </c>
      <c r="I85" s="69">
        <v>769</v>
      </c>
      <c r="J85" s="4">
        <f t="shared" si="29"/>
        <v>-1.0403120936280884E-2</v>
      </c>
    </row>
    <row r="86" spans="1:10" x14ac:dyDescent="0.25">
      <c r="A86" s="5"/>
      <c r="B86" s="92"/>
      <c r="C86" s="88" t="s">
        <v>42</v>
      </c>
      <c r="D86" s="31">
        <v>571</v>
      </c>
      <c r="E86" s="44">
        <f t="shared" si="30"/>
        <v>9.7707049965776865E-2</v>
      </c>
      <c r="F86" s="40">
        <f t="shared" si="27"/>
        <v>-4.0336134453781515E-2</v>
      </c>
      <c r="G86" s="56">
        <v>595</v>
      </c>
      <c r="H86" s="6">
        <f t="shared" si="31"/>
        <v>9.6559558584875041E-2</v>
      </c>
      <c r="I86" s="69">
        <v>659</v>
      </c>
      <c r="J86" s="4">
        <f t="shared" si="29"/>
        <v>-9.7116843702579669E-2</v>
      </c>
    </row>
    <row r="87" spans="1:10" x14ac:dyDescent="0.25">
      <c r="A87" s="5"/>
      <c r="B87" s="92"/>
      <c r="C87" s="88" t="s">
        <v>43</v>
      </c>
      <c r="D87" s="31">
        <v>334</v>
      </c>
      <c r="E87" s="44">
        <f t="shared" si="30"/>
        <v>5.7152635181382618E-2</v>
      </c>
      <c r="F87" s="40">
        <f t="shared" si="27"/>
        <v>-5.6497175141242938E-2</v>
      </c>
      <c r="G87" s="56">
        <v>354</v>
      </c>
      <c r="H87" s="6">
        <f t="shared" si="31"/>
        <v>5.744888023369036E-2</v>
      </c>
      <c r="I87" s="69">
        <v>356</v>
      </c>
      <c r="J87" s="4">
        <f t="shared" si="29"/>
        <v>-5.6179775280898875E-3</v>
      </c>
    </row>
    <row r="88" spans="1:10" x14ac:dyDescent="0.25">
      <c r="A88" s="5"/>
      <c r="B88" s="92"/>
      <c r="C88" s="88" t="s">
        <v>44</v>
      </c>
      <c r="D88" s="31">
        <v>181</v>
      </c>
      <c r="E88" s="44">
        <f t="shared" si="30"/>
        <v>3.0971937029431896E-2</v>
      </c>
      <c r="F88" s="40">
        <f t="shared" si="27"/>
        <v>-7.6530612244897961E-2</v>
      </c>
      <c r="G88" s="56">
        <v>196</v>
      </c>
      <c r="H88" s="6">
        <f t="shared" si="31"/>
        <v>3.1807854592664719E-2</v>
      </c>
      <c r="I88" s="69">
        <v>220</v>
      </c>
      <c r="J88" s="4">
        <f t="shared" si="29"/>
        <v>-0.10909090909090909</v>
      </c>
    </row>
    <row r="89" spans="1:10" x14ac:dyDescent="0.25">
      <c r="A89" s="5"/>
      <c r="B89" s="92"/>
      <c r="C89" s="88" t="s">
        <v>45</v>
      </c>
      <c r="D89" s="31">
        <v>261</v>
      </c>
      <c r="E89" s="44">
        <f t="shared" si="30"/>
        <v>4.4661190965092405E-2</v>
      </c>
      <c r="F89" s="40">
        <f t="shared" si="27"/>
        <v>-0.18691588785046728</v>
      </c>
      <c r="G89" s="56">
        <v>321</v>
      </c>
      <c r="H89" s="6">
        <f t="shared" si="31"/>
        <v>5.2093476144109058E-2</v>
      </c>
      <c r="I89" s="69">
        <v>344</v>
      </c>
      <c r="J89" s="4">
        <f t="shared" si="29"/>
        <v>-6.6860465116279064E-2</v>
      </c>
    </row>
    <row r="90" spans="1:10" x14ac:dyDescent="0.25">
      <c r="A90" s="5"/>
      <c r="B90" s="92"/>
      <c r="C90" s="88" t="s">
        <v>46</v>
      </c>
      <c r="D90" s="31">
        <v>115</v>
      </c>
      <c r="E90" s="44">
        <f t="shared" si="30"/>
        <v>1.9678302532511977E-2</v>
      </c>
      <c r="F90" s="40">
        <f t="shared" si="27"/>
        <v>-0.2013888888888889</v>
      </c>
      <c r="G90" s="56">
        <v>144</v>
      </c>
      <c r="H90" s="6">
        <f t="shared" si="31"/>
        <v>2.3369036027263874E-2</v>
      </c>
      <c r="I90" s="69">
        <v>151</v>
      </c>
      <c r="J90" s="4">
        <f t="shared" si="29"/>
        <v>-4.6357615894039736E-2</v>
      </c>
    </row>
    <row r="91" spans="1:10" x14ac:dyDescent="0.25">
      <c r="A91" s="5"/>
      <c r="B91" s="92"/>
      <c r="C91" s="88" t="s">
        <v>47</v>
      </c>
      <c r="D91" s="31">
        <v>37</v>
      </c>
      <c r="E91" s="44">
        <f t="shared" si="30"/>
        <v>6.3312799452429841E-3</v>
      </c>
      <c r="F91" s="40">
        <f t="shared" si="27"/>
        <v>0.19354838709677419</v>
      </c>
      <c r="G91" s="56">
        <v>31</v>
      </c>
      <c r="H91" s="14">
        <f t="shared" si="31"/>
        <v>5.0308341447581955E-3</v>
      </c>
      <c r="I91" s="69">
        <v>27</v>
      </c>
      <c r="J91" s="4">
        <f t="shared" si="29"/>
        <v>0.14814814814814814</v>
      </c>
    </row>
    <row r="92" spans="1:10" x14ac:dyDescent="0.25">
      <c r="A92" s="17"/>
      <c r="B92" s="18"/>
      <c r="C92" s="19"/>
      <c r="D92" s="31"/>
      <c r="E92" s="44"/>
      <c r="F92" s="40"/>
      <c r="G92" s="56"/>
      <c r="H92" s="10"/>
      <c r="I92" s="69"/>
      <c r="J92" s="4"/>
    </row>
    <row r="93" spans="1:10" x14ac:dyDescent="0.25">
      <c r="A93" s="89" t="s">
        <v>48</v>
      </c>
      <c r="B93" s="92"/>
      <c r="C93" s="29"/>
      <c r="D93" s="35"/>
      <c r="E93" s="44"/>
      <c r="F93" s="40"/>
      <c r="G93" s="60"/>
      <c r="H93" s="10"/>
      <c r="I93" s="75"/>
      <c r="J93" s="4"/>
    </row>
    <row r="94" spans="1:10" x14ac:dyDescent="0.25">
      <c r="A94" s="5"/>
      <c r="B94" s="92"/>
      <c r="C94" s="30" t="s">
        <v>49</v>
      </c>
      <c r="D94" s="36">
        <f>90+3+5</f>
        <v>98</v>
      </c>
      <c r="E94" s="44">
        <f t="shared" ref="E94:E99" si="32">D94/$D$5</f>
        <v>1.676933607118412E-2</v>
      </c>
      <c r="F94" s="40">
        <f t="shared" si="27"/>
        <v>-3.9215686274509803E-2</v>
      </c>
      <c r="G94" s="61">
        <f>98+1+3</f>
        <v>102</v>
      </c>
      <c r="H94" s="6">
        <f t="shared" ref="H94:H99" si="33">G94/$G$5</f>
        <v>1.6553067185978577E-2</v>
      </c>
      <c r="I94" s="76">
        <v>104</v>
      </c>
      <c r="J94" s="4">
        <f t="shared" si="29"/>
        <v>-1.9230769230769232E-2</v>
      </c>
    </row>
    <row r="95" spans="1:10" x14ac:dyDescent="0.25">
      <c r="A95" s="5"/>
      <c r="B95" s="92"/>
      <c r="C95" s="30" t="s">
        <v>50</v>
      </c>
      <c r="D95" s="47">
        <f>4511+1+14+148+2+58+6</f>
        <v>4740</v>
      </c>
      <c r="E95" s="44">
        <f t="shared" si="32"/>
        <v>0.81108829568788499</v>
      </c>
      <c r="F95" s="40">
        <f t="shared" si="27"/>
        <v>-3.990277496455337E-2</v>
      </c>
      <c r="G95" s="62">
        <f>4730+1+3+139+2+55+7</f>
        <v>4937</v>
      </c>
      <c r="H95" s="6">
        <f t="shared" si="33"/>
        <v>0.80120090879584549</v>
      </c>
      <c r="I95" s="77">
        <v>5463</v>
      </c>
      <c r="J95" s="4">
        <f t="shared" si="29"/>
        <v>-9.6284092989200071E-2</v>
      </c>
    </row>
    <row r="96" spans="1:10" x14ac:dyDescent="0.25">
      <c r="A96" s="5"/>
      <c r="B96" s="92"/>
      <c r="C96" s="30" t="s">
        <v>51</v>
      </c>
      <c r="D96" s="36">
        <v>13</v>
      </c>
      <c r="E96" s="44">
        <f t="shared" si="32"/>
        <v>2.2245037645448325E-3</v>
      </c>
      <c r="F96" s="40">
        <f t="shared" si="27"/>
        <v>-0.51851851851851849</v>
      </c>
      <c r="G96" s="61">
        <f>3+24</f>
        <v>27</v>
      </c>
      <c r="H96" s="14">
        <f t="shared" si="33"/>
        <v>4.3816942551119769E-3</v>
      </c>
      <c r="I96" s="76">
        <v>22</v>
      </c>
      <c r="J96" s="4">
        <f t="shared" si="29"/>
        <v>0.22727272727272727</v>
      </c>
    </row>
    <row r="97" spans="1:10" x14ac:dyDescent="0.25">
      <c r="A97" s="5"/>
      <c r="B97" s="92"/>
      <c r="C97" s="30" t="s">
        <v>52</v>
      </c>
      <c r="D97" s="36">
        <f>250+4+1+2</f>
        <v>257</v>
      </c>
      <c r="E97" s="44">
        <f t="shared" si="32"/>
        <v>4.3976728268309374E-2</v>
      </c>
      <c r="F97" s="40">
        <f t="shared" si="27"/>
        <v>-8.5409252669039148E-2</v>
      </c>
      <c r="G97" s="61">
        <f>275+1+5</f>
        <v>281</v>
      </c>
      <c r="H97" s="6">
        <f t="shared" si="33"/>
        <v>4.5602077247646866E-2</v>
      </c>
      <c r="I97" s="76">
        <v>256</v>
      </c>
      <c r="J97" s="4">
        <f t="shared" si="29"/>
        <v>9.765625E-2</v>
      </c>
    </row>
    <row r="98" spans="1:10" x14ac:dyDescent="0.25">
      <c r="A98" s="5"/>
      <c r="B98" s="92"/>
      <c r="C98" s="30" t="s">
        <v>53</v>
      </c>
      <c r="D98" s="36">
        <f>1+5+1+219</f>
        <v>226</v>
      </c>
      <c r="E98" s="44">
        <f t="shared" si="32"/>
        <v>3.867214236824093E-2</v>
      </c>
      <c r="F98" s="40">
        <f t="shared" si="27"/>
        <v>-6.9958847736625515E-2</v>
      </c>
      <c r="G98" s="61">
        <f>1+5+237</f>
        <v>243</v>
      </c>
      <c r="H98" s="6">
        <f t="shared" si="33"/>
        <v>3.9435248296007787E-2</v>
      </c>
      <c r="I98" s="76">
        <v>227</v>
      </c>
      <c r="J98" s="4">
        <f t="shared" si="29"/>
        <v>7.0484581497797363E-2</v>
      </c>
    </row>
    <row r="99" spans="1:10" x14ac:dyDescent="0.25">
      <c r="A99" s="5"/>
      <c r="B99" s="92"/>
      <c r="C99" s="30" t="s">
        <v>54</v>
      </c>
      <c r="D99" s="36">
        <f>6+1</f>
        <v>7</v>
      </c>
      <c r="E99" s="44">
        <f t="shared" si="32"/>
        <v>1.1978097193702942E-3</v>
      </c>
      <c r="F99" s="40">
        <f t="shared" si="27"/>
        <v>0.16666666666666666</v>
      </c>
      <c r="G99" s="61">
        <v>6</v>
      </c>
      <c r="H99" s="6">
        <f t="shared" si="33"/>
        <v>9.7370983446932818E-4</v>
      </c>
      <c r="I99" s="76">
        <v>19</v>
      </c>
      <c r="J99" s="4">
        <f t="shared" si="29"/>
        <v>-0.68421052631578949</v>
      </c>
    </row>
    <row r="100" spans="1:10" ht="24" x14ac:dyDescent="0.25">
      <c r="A100" s="20" t="s">
        <v>55</v>
      </c>
      <c r="B100" s="21"/>
      <c r="C100" s="22"/>
      <c r="D100" s="31"/>
      <c r="E100" s="23" t="s">
        <v>56</v>
      </c>
      <c r="F100" s="40"/>
      <c r="G100" s="56"/>
      <c r="H100" s="23" t="s">
        <v>56</v>
      </c>
      <c r="I100" s="69"/>
      <c r="J100" s="11"/>
    </row>
    <row r="101" spans="1:10" ht="25.5" x14ac:dyDescent="0.25">
      <c r="A101" s="5"/>
      <c r="B101" s="24" t="s">
        <v>57</v>
      </c>
      <c r="C101" s="25" t="s">
        <v>58</v>
      </c>
      <c r="D101" s="49">
        <v>1246</v>
      </c>
      <c r="E101" s="51">
        <f>D101/SUM($D$101:$D$109)</f>
        <v>0.27843575418994415</v>
      </c>
      <c r="F101" s="50">
        <f t="shared" si="27"/>
        <v>-0.14423076923076922</v>
      </c>
      <c r="G101" s="63">
        <v>1456</v>
      </c>
      <c r="H101" s="26">
        <f>G101/SUM($G$101:$G$109)</f>
        <v>0.27113594040968342</v>
      </c>
      <c r="I101" s="78">
        <v>1579</v>
      </c>
      <c r="J101" s="11"/>
    </row>
    <row r="102" spans="1:10" ht="25.5" x14ac:dyDescent="0.25">
      <c r="A102" s="5"/>
      <c r="B102" s="24" t="s">
        <v>59</v>
      </c>
      <c r="C102" s="25" t="s">
        <v>60</v>
      </c>
      <c r="D102" s="48">
        <v>504</v>
      </c>
      <c r="E102" s="51">
        <f t="shared" ref="E102:E109" si="34">D102/SUM($D$101:$D$109)</f>
        <v>0.11262569832402235</v>
      </c>
      <c r="F102" s="50">
        <f t="shared" si="27"/>
        <v>-0.24663677130044842</v>
      </c>
      <c r="G102" s="64">
        <v>669</v>
      </c>
      <c r="H102" s="26">
        <f t="shared" ref="H102:H109" si="35">G102/SUM($G$101:$G$109)</f>
        <v>0.12458100558659217</v>
      </c>
      <c r="I102" s="79">
        <v>687</v>
      </c>
      <c r="J102" s="11"/>
    </row>
    <row r="103" spans="1:10" ht="25.5" x14ac:dyDescent="0.25">
      <c r="A103" s="5"/>
      <c r="B103" s="24" t="s">
        <v>61</v>
      </c>
      <c r="C103" s="25" t="s">
        <v>62</v>
      </c>
      <c r="D103" s="48">
        <v>152</v>
      </c>
      <c r="E103" s="51">
        <f t="shared" si="34"/>
        <v>3.3966480446927377E-2</v>
      </c>
      <c r="F103" s="50">
        <f t="shared" si="27"/>
        <v>-0.13142857142857142</v>
      </c>
      <c r="G103" s="64">
        <v>175</v>
      </c>
      <c r="H103" s="26">
        <f t="shared" si="35"/>
        <v>3.2588454376163874E-2</v>
      </c>
      <c r="I103" s="79">
        <v>200</v>
      </c>
      <c r="J103" s="11"/>
    </row>
    <row r="104" spans="1:10" ht="25.5" x14ac:dyDescent="0.25">
      <c r="A104" s="5"/>
      <c r="B104" s="27" t="s">
        <v>63</v>
      </c>
      <c r="C104" s="25" t="s">
        <v>64</v>
      </c>
      <c r="D104" s="48">
        <v>108</v>
      </c>
      <c r="E104" s="51">
        <f t="shared" si="34"/>
        <v>2.4134078212290504E-2</v>
      </c>
      <c r="F104" s="50">
        <f t="shared" si="27"/>
        <v>-0.25517241379310346</v>
      </c>
      <c r="G104" s="64">
        <v>145</v>
      </c>
      <c r="H104" s="26">
        <f t="shared" si="35"/>
        <v>2.7001862197392923E-2</v>
      </c>
      <c r="I104" s="79">
        <v>138</v>
      </c>
      <c r="J104" s="11"/>
    </row>
    <row r="105" spans="1:10" ht="25.5" x14ac:dyDescent="0.25">
      <c r="A105" s="5"/>
      <c r="B105" s="24">
        <v>3</v>
      </c>
      <c r="C105" s="25" t="s">
        <v>65</v>
      </c>
      <c r="D105" s="49">
        <v>1363</v>
      </c>
      <c r="E105" s="51">
        <f t="shared" si="34"/>
        <v>0.30458100558659218</v>
      </c>
      <c r="F105" s="50">
        <f t="shared" si="27"/>
        <v>-0.17990373044524668</v>
      </c>
      <c r="G105" s="63">
        <v>1662</v>
      </c>
      <c r="H105" s="26">
        <f t="shared" si="35"/>
        <v>0.30949720670391062</v>
      </c>
      <c r="I105" s="78">
        <v>1649</v>
      </c>
      <c r="J105" s="11"/>
    </row>
    <row r="106" spans="1:10" ht="25.5" x14ac:dyDescent="0.25">
      <c r="A106" s="5"/>
      <c r="B106" s="24">
        <v>4</v>
      </c>
      <c r="C106" s="25" t="s">
        <v>66</v>
      </c>
      <c r="D106" s="48">
        <v>21</v>
      </c>
      <c r="E106" s="51">
        <f t="shared" si="34"/>
        <v>4.6927374301675975E-3</v>
      </c>
      <c r="F106" s="50">
        <f t="shared" si="27"/>
        <v>-0.44736842105263158</v>
      </c>
      <c r="G106" s="64">
        <v>38</v>
      </c>
      <c r="H106" s="26">
        <f t="shared" si="35"/>
        <v>7.07635009310987E-3</v>
      </c>
      <c r="I106" s="79">
        <v>35</v>
      </c>
      <c r="J106" s="11"/>
    </row>
    <row r="107" spans="1:10" x14ac:dyDescent="0.25">
      <c r="A107" s="5"/>
      <c r="B107" s="24">
        <v>5</v>
      </c>
      <c r="C107" s="25" t="s">
        <v>67</v>
      </c>
      <c r="D107" s="48">
        <v>10</v>
      </c>
      <c r="E107" s="51">
        <f t="shared" si="34"/>
        <v>2.2346368715083797E-3</v>
      </c>
      <c r="F107" s="50">
        <f t="shared" si="27"/>
        <v>-0.2857142857142857</v>
      </c>
      <c r="G107" s="64">
        <v>14</v>
      </c>
      <c r="H107" s="26">
        <f t="shared" si="35"/>
        <v>2.6070763500931097E-3</v>
      </c>
      <c r="I107" s="79">
        <v>21</v>
      </c>
      <c r="J107" s="11"/>
    </row>
    <row r="108" spans="1:10" x14ac:dyDescent="0.25">
      <c r="A108" s="5"/>
      <c r="B108" s="24">
        <v>6</v>
      </c>
      <c r="C108" s="25" t="s">
        <v>68</v>
      </c>
      <c r="D108" s="48">
        <v>2</v>
      </c>
      <c r="E108" s="51">
        <f t="shared" si="34"/>
        <v>4.4692737430167598E-4</v>
      </c>
      <c r="F108" s="50">
        <f t="shared" si="27"/>
        <v>-0.5</v>
      </c>
      <c r="G108" s="64">
        <v>4</v>
      </c>
      <c r="H108" s="26">
        <f t="shared" si="35"/>
        <v>7.4487895716945994E-4</v>
      </c>
      <c r="I108" s="79">
        <v>10</v>
      </c>
      <c r="J108" s="11"/>
    </row>
    <row r="109" spans="1:10" x14ac:dyDescent="0.25">
      <c r="A109" s="5"/>
      <c r="B109" s="24">
        <v>7</v>
      </c>
      <c r="C109" s="25" t="s">
        <v>69</v>
      </c>
      <c r="D109" s="49">
        <v>1069</v>
      </c>
      <c r="E109" s="51">
        <f t="shared" si="34"/>
        <v>0.2388826815642458</v>
      </c>
      <c r="F109" s="50">
        <f t="shared" si="27"/>
        <v>-0.11433305716652858</v>
      </c>
      <c r="G109" s="63">
        <v>1207</v>
      </c>
      <c r="H109" s="26">
        <f t="shared" si="35"/>
        <v>0.22476722532588456</v>
      </c>
      <c r="I109" s="78">
        <v>1014</v>
      </c>
      <c r="J109" s="11"/>
    </row>
    <row r="110" spans="1:10" x14ac:dyDescent="0.25">
      <c r="A110" s="5"/>
      <c r="B110" s="24">
        <v>8</v>
      </c>
      <c r="C110" s="28" t="s">
        <v>70</v>
      </c>
      <c r="D110" s="49">
        <v>1369</v>
      </c>
      <c r="E110" s="51"/>
      <c r="F110" s="50">
        <f t="shared" si="27"/>
        <v>0.72853535353535348</v>
      </c>
      <c r="G110" s="63">
        <v>792</v>
      </c>
      <c r="H110" s="26"/>
      <c r="I110" s="78">
        <v>1383</v>
      </c>
      <c r="J110" s="11"/>
    </row>
    <row r="111" spans="1:10" x14ac:dyDescent="0.25">
      <c r="A111" s="164" t="s">
        <v>120</v>
      </c>
      <c r="B111" s="165"/>
      <c r="C111" s="165"/>
      <c r="D111" s="165"/>
      <c r="E111" s="165"/>
      <c r="F111" s="165"/>
      <c r="G111" s="165"/>
      <c r="H111" s="165"/>
      <c r="I111" s="165"/>
      <c r="J111" s="166"/>
    </row>
    <row r="112" spans="1:10" x14ac:dyDescent="0.25">
      <c r="A112" s="164" t="s">
        <v>79</v>
      </c>
      <c r="B112" s="165"/>
      <c r="C112" s="165"/>
      <c r="D112" s="165"/>
      <c r="E112" s="165"/>
      <c r="F112" s="165"/>
      <c r="G112" s="165"/>
      <c r="H112" s="165"/>
      <c r="I112" s="165"/>
      <c r="J112" s="166"/>
    </row>
    <row r="113" spans="1:10" x14ac:dyDescent="0.25">
      <c r="A113" s="167" t="s">
        <v>71</v>
      </c>
      <c r="B113" s="168"/>
      <c r="C113" s="168"/>
      <c r="D113" s="168"/>
      <c r="E113" s="168"/>
      <c r="F113" s="168"/>
      <c r="G113" s="168"/>
      <c r="H113" s="168"/>
      <c r="I113" s="168"/>
      <c r="J113" s="169"/>
    </row>
  </sheetData>
  <mergeCells count="14">
    <mergeCell ref="A1:J2"/>
    <mergeCell ref="A3:C4"/>
    <mergeCell ref="D3:D4"/>
    <mergeCell ref="E3:E4"/>
    <mergeCell ref="F3:F4"/>
    <mergeCell ref="G3:G4"/>
    <mergeCell ref="H3:H4"/>
    <mergeCell ref="I3:I4"/>
    <mergeCell ref="J3:J4"/>
    <mergeCell ref="K3:K4"/>
    <mergeCell ref="A5:C5"/>
    <mergeCell ref="A111:J111"/>
    <mergeCell ref="A112:J112"/>
    <mergeCell ref="A113:J1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J1" sqref="J1"/>
    </sheetView>
  </sheetViews>
  <sheetFormatPr defaultRowHeight="15" x14ac:dyDescent="0.25"/>
  <cols>
    <col min="1" max="1" width="17.5703125" style="106" customWidth="1"/>
    <col min="2" max="3" width="9.140625" style="106"/>
    <col min="4" max="4" width="10.42578125" style="106" customWidth="1"/>
    <col min="5" max="5" width="11.28515625" style="106" customWidth="1"/>
    <col min="6" max="6" width="9.7109375" style="106" customWidth="1"/>
    <col min="7" max="7" width="9" customWidth="1"/>
    <col min="8" max="8" width="8.7109375" customWidth="1"/>
  </cols>
  <sheetData>
    <row r="1" spans="1:10" ht="36" x14ac:dyDescent="0.25">
      <c r="A1" s="95"/>
      <c r="B1" s="96" t="s">
        <v>92</v>
      </c>
      <c r="C1" s="97" t="s">
        <v>93</v>
      </c>
      <c r="D1" s="98" t="s">
        <v>94</v>
      </c>
      <c r="E1" s="98" t="s">
        <v>95</v>
      </c>
      <c r="F1" s="98" t="s">
        <v>96</v>
      </c>
      <c r="G1" s="98" t="s">
        <v>97</v>
      </c>
      <c r="H1" s="98" t="s">
        <v>98</v>
      </c>
      <c r="I1" s="156" t="s">
        <v>115</v>
      </c>
      <c r="J1" s="158" t="s">
        <v>121</v>
      </c>
    </row>
    <row r="2" spans="1:10" x14ac:dyDescent="0.25">
      <c r="A2" s="99" t="s">
        <v>99</v>
      </c>
      <c r="B2" s="100">
        <v>6524</v>
      </c>
      <c r="C2" s="100">
        <v>6602</v>
      </c>
      <c r="D2" s="101">
        <v>6763</v>
      </c>
      <c r="E2" s="102">
        <v>6922</v>
      </c>
      <c r="F2" s="103">
        <v>7223</v>
      </c>
      <c r="G2" s="104">
        <v>7302</v>
      </c>
      <c r="H2" s="153">
        <v>6716</v>
      </c>
      <c r="I2" s="157">
        <v>6162</v>
      </c>
      <c r="J2" s="137">
        <v>5844</v>
      </c>
    </row>
    <row r="3" spans="1:10" x14ac:dyDescent="0.25">
      <c r="A3" s="105"/>
      <c r="B3" s="105"/>
      <c r="C3" s="105"/>
      <c r="D3" s="105"/>
      <c r="E3" s="105"/>
      <c r="F3" s="105"/>
    </row>
    <row r="4" spans="1:10" x14ac:dyDescent="0.25">
      <c r="A4" s="105"/>
      <c r="B4" s="105"/>
      <c r="C4" s="105"/>
      <c r="D4" s="105"/>
      <c r="E4" s="105"/>
      <c r="F4" s="105"/>
    </row>
    <row r="5" spans="1:10" x14ac:dyDescent="0.25">
      <c r="A5" s="105"/>
      <c r="B5" s="105"/>
      <c r="C5" s="105"/>
      <c r="D5" s="105"/>
      <c r="E5" s="105"/>
      <c r="F5" s="105"/>
    </row>
    <row r="6" spans="1:10" x14ac:dyDescent="0.25">
      <c r="A6" s="105"/>
      <c r="B6" s="105"/>
      <c r="C6" s="105"/>
      <c r="D6" s="105"/>
      <c r="E6" s="105"/>
      <c r="F6" s="105"/>
    </row>
    <row r="7" spans="1:10" x14ac:dyDescent="0.25">
      <c r="A7" s="105"/>
      <c r="B7" s="105"/>
      <c r="C7" s="105"/>
      <c r="D7" s="105"/>
      <c r="E7" s="105"/>
      <c r="F7" s="105"/>
    </row>
    <row r="8" spans="1:10" x14ac:dyDescent="0.25">
      <c r="A8" s="105"/>
      <c r="B8" s="105"/>
      <c r="C8" s="105"/>
      <c r="D8" s="105"/>
      <c r="E8" s="105"/>
      <c r="F8" s="105"/>
    </row>
    <row r="9" spans="1:10" x14ac:dyDescent="0.25">
      <c r="A9" s="105"/>
      <c r="B9" s="105"/>
      <c r="C9" s="105"/>
      <c r="D9" s="105"/>
      <c r="E9" s="105"/>
      <c r="F9" s="105"/>
    </row>
    <row r="10" spans="1:10" x14ac:dyDescent="0.25">
      <c r="A10" s="105"/>
      <c r="B10" s="105"/>
      <c r="C10" s="105"/>
      <c r="D10" s="105"/>
      <c r="E10" s="105"/>
      <c r="F10" s="105"/>
    </row>
    <row r="11" spans="1:10" x14ac:dyDescent="0.25">
      <c r="A11" s="105"/>
      <c r="B11" s="105"/>
      <c r="C11" s="105"/>
      <c r="D11" s="105"/>
      <c r="E11" s="105"/>
      <c r="F11" s="105"/>
    </row>
    <row r="12" spans="1:10" x14ac:dyDescent="0.25">
      <c r="A12" s="105"/>
      <c r="B12" s="105"/>
      <c r="C12" s="105"/>
      <c r="D12" s="105"/>
      <c r="E12" s="105"/>
      <c r="F12" s="105"/>
    </row>
    <row r="13" spans="1:10" x14ac:dyDescent="0.25">
      <c r="A13" s="105"/>
      <c r="B13" s="105"/>
      <c r="C13" s="105"/>
      <c r="D13" s="105"/>
      <c r="E13" s="105"/>
      <c r="F13" s="105"/>
    </row>
    <row r="14" spans="1:10" x14ac:dyDescent="0.25">
      <c r="A14" s="105"/>
      <c r="B14" s="105"/>
      <c r="C14" s="105"/>
      <c r="D14" s="105"/>
      <c r="E14" s="105"/>
      <c r="F14" s="105"/>
    </row>
    <row r="15" spans="1:10" x14ac:dyDescent="0.25">
      <c r="A15" s="105"/>
      <c r="B15" s="105"/>
      <c r="C15" s="105"/>
      <c r="D15" s="105"/>
      <c r="E15" s="105"/>
      <c r="F15" s="105"/>
    </row>
    <row r="16" spans="1:10" x14ac:dyDescent="0.25">
      <c r="A16" s="105"/>
      <c r="B16" s="105"/>
      <c r="C16" s="105"/>
      <c r="D16" s="105"/>
      <c r="E16" s="105"/>
      <c r="F16" s="105"/>
    </row>
    <row r="17" spans="1:6" x14ac:dyDescent="0.25">
      <c r="A17" s="105"/>
      <c r="B17" s="105"/>
      <c r="C17" s="105"/>
      <c r="D17" s="105"/>
      <c r="E17" s="105"/>
      <c r="F17" s="105"/>
    </row>
    <row r="18" spans="1:6" x14ac:dyDescent="0.25">
      <c r="A18" s="105"/>
      <c r="B18" s="105"/>
      <c r="C18" s="105"/>
      <c r="D18" s="105"/>
      <c r="E18" s="105"/>
      <c r="F18" s="105"/>
    </row>
    <row r="19" spans="1:6" x14ac:dyDescent="0.25">
      <c r="A19" s="105"/>
      <c r="B19" s="105"/>
      <c r="C19" s="105"/>
      <c r="D19" s="105"/>
      <c r="E19" s="105"/>
      <c r="F19" s="105"/>
    </row>
    <row r="20" spans="1:6" x14ac:dyDescent="0.25">
      <c r="A20" s="105"/>
      <c r="B20" s="105"/>
      <c r="C20" s="105"/>
      <c r="D20" s="105"/>
      <c r="E20" s="105"/>
      <c r="F20" s="105"/>
    </row>
    <row r="21" spans="1:6" x14ac:dyDescent="0.25">
      <c r="A21" s="105"/>
      <c r="B21" s="105"/>
      <c r="C21" s="105"/>
      <c r="D21" s="105"/>
      <c r="E21" s="105"/>
      <c r="F21" s="105"/>
    </row>
    <row r="22" spans="1:6" x14ac:dyDescent="0.25">
      <c r="A22" s="105"/>
      <c r="B22" s="105"/>
      <c r="C22" s="105"/>
      <c r="D22" s="105"/>
      <c r="E22" s="105"/>
      <c r="F22" s="105"/>
    </row>
    <row r="23" spans="1:6" x14ac:dyDescent="0.25">
      <c r="A23" s="105"/>
      <c r="B23" s="105"/>
      <c r="C23" s="105"/>
      <c r="D23" s="105"/>
      <c r="E23" s="105"/>
      <c r="F23" s="105"/>
    </row>
    <row r="24" spans="1:6" x14ac:dyDescent="0.25">
      <c r="A24" s="105"/>
      <c r="B24" s="105"/>
      <c r="C24" s="105"/>
      <c r="D24" s="105"/>
      <c r="E24" s="105"/>
      <c r="F24" s="105"/>
    </row>
    <row r="25" spans="1:6" x14ac:dyDescent="0.25">
      <c r="A25" s="105"/>
      <c r="B25" s="105"/>
      <c r="C25" s="105"/>
      <c r="D25" s="105"/>
      <c r="E25" s="105"/>
      <c r="F25" s="105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J3" sqref="J3"/>
    </sheetView>
  </sheetViews>
  <sheetFormatPr defaultRowHeight="15" x14ac:dyDescent="0.25"/>
  <cols>
    <col min="1" max="1" width="17.42578125" style="106" customWidth="1"/>
    <col min="2" max="5" width="9.140625" style="106"/>
    <col min="6" max="6" width="10" style="106" customWidth="1"/>
    <col min="7" max="7" width="9.140625" style="106"/>
    <col min="8" max="8" width="9.42578125" style="106" customWidth="1"/>
  </cols>
  <sheetData>
    <row r="1" spans="1:10" ht="36" x14ac:dyDescent="0.25">
      <c r="A1" s="95"/>
      <c r="B1" s="96" t="s">
        <v>92</v>
      </c>
      <c r="C1" s="97" t="s">
        <v>93</v>
      </c>
      <c r="D1" s="98" t="s">
        <v>94</v>
      </c>
      <c r="E1" s="98" t="s">
        <v>95</v>
      </c>
      <c r="F1" s="98" t="s">
        <v>96</v>
      </c>
      <c r="G1" s="98" t="s">
        <v>97</v>
      </c>
      <c r="H1" s="98" t="s">
        <v>98</v>
      </c>
      <c r="I1" s="156" t="s">
        <v>115</v>
      </c>
      <c r="J1" s="158" t="s">
        <v>121</v>
      </c>
    </row>
    <row r="2" spans="1:10" x14ac:dyDescent="0.25">
      <c r="A2" s="107" t="s">
        <v>100</v>
      </c>
      <c r="B2" s="108">
        <v>62028</v>
      </c>
      <c r="C2" s="108">
        <v>63134</v>
      </c>
      <c r="D2" s="109">
        <v>65936</v>
      </c>
      <c r="E2" s="110">
        <v>68295.5</v>
      </c>
      <c r="F2" s="111">
        <v>70491.5</v>
      </c>
      <c r="G2" s="112">
        <v>69922.5</v>
      </c>
      <c r="H2" s="113">
        <v>65871</v>
      </c>
      <c r="I2" s="157">
        <v>62588</v>
      </c>
      <c r="J2" s="137">
        <v>60521.5</v>
      </c>
    </row>
    <row r="3" spans="1:10" x14ac:dyDescent="0.25">
      <c r="A3" s="105"/>
      <c r="B3" s="105"/>
      <c r="C3" s="105"/>
      <c r="D3" s="105"/>
      <c r="E3" s="105"/>
      <c r="F3" s="105"/>
      <c r="G3" s="105"/>
      <c r="H3" s="105"/>
    </row>
    <row r="4" spans="1:10" x14ac:dyDescent="0.25">
      <c r="A4" s="105"/>
      <c r="B4" s="105"/>
      <c r="C4" s="105"/>
      <c r="D4" s="105"/>
      <c r="E4" s="105"/>
      <c r="F4" s="105"/>
      <c r="G4" s="105"/>
      <c r="H4" s="105"/>
    </row>
    <row r="5" spans="1:10" x14ac:dyDescent="0.25">
      <c r="A5" s="105"/>
      <c r="B5" s="105"/>
      <c r="C5" s="105"/>
      <c r="D5" s="105"/>
      <c r="E5" s="105"/>
      <c r="F5" s="105"/>
      <c r="G5" s="105"/>
      <c r="H5" s="105"/>
    </row>
    <row r="6" spans="1:10" x14ac:dyDescent="0.25">
      <c r="A6" s="105"/>
      <c r="B6" s="105"/>
      <c r="C6" s="105"/>
      <c r="D6" s="105"/>
      <c r="E6" s="105"/>
      <c r="F6" s="105"/>
      <c r="G6" s="105"/>
      <c r="H6" s="105"/>
    </row>
    <row r="7" spans="1:10" x14ac:dyDescent="0.25">
      <c r="A7" s="105"/>
      <c r="B7" s="105"/>
      <c r="C7" s="105"/>
      <c r="D7" s="105"/>
      <c r="E7" s="105"/>
      <c r="F7" s="105"/>
      <c r="G7" s="105"/>
      <c r="H7" s="105"/>
    </row>
    <row r="8" spans="1:10" x14ac:dyDescent="0.25">
      <c r="A8" s="105"/>
      <c r="B8" s="105"/>
      <c r="C8" s="105"/>
      <c r="D8" s="105"/>
      <c r="E8" s="105"/>
      <c r="F8" s="105"/>
      <c r="G8" s="105"/>
      <c r="H8" s="105"/>
    </row>
    <row r="9" spans="1:10" x14ac:dyDescent="0.25">
      <c r="A9" s="105"/>
      <c r="B9" s="105"/>
      <c r="C9" s="105"/>
      <c r="D9" s="105"/>
      <c r="E9" s="105"/>
      <c r="F9" s="105"/>
      <c r="G9" s="105"/>
      <c r="H9" s="105"/>
    </row>
    <row r="10" spans="1:10" x14ac:dyDescent="0.25">
      <c r="A10" s="105"/>
      <c r="B10" s="105"/>
      <c r="C10" s="105"/>
      <c r="D10" s="105"/>
      <c r="E10" s="105"/>
      <c r="F10" s="105"/>
      <c r="G10" s="105"/>
      <c r="H10" s="105"/>
    </row>
    <row r="11" spans="1:10" x14ac:dyDescent="0.25">
      <c r="A11" s="105"/>
      <c r="B11" s="105"/>
      <c r="C11" s="105"/>
      <c r="D11" s="105"/>
      <c r="E11" s="105"/>
      <c r="F11" s="105"/>
      <c r="G11" s="105"/>
      <c r="H11" s="105"/>
    </row>
    <row r="12" spans="1:10" x14ac:dyDescent="0.25">
      <c r="A12" s="105"/>
      <c r="B12" s="105"/>
      <c r="C12" s="105"/>
      <c r="D12" s="105"/>
      <c r="E12" s="105"/>
      <c r="F12" s="105"/>
      <c r="G12" s="105"/>
      <c r="H12" s="105"/>
    </row>
    <row r="13" spans="1:10" x14ac:dyDescent="0.25">
      <c r="A13" s="105"/>
      <c r="B13" s="105"/>
      <c r="C13" s="105"/>
      <c r="D13" s="105"/>
      <c r="E13" s="105"/>
      <c r="F13" s="105"/>
      <c r="G13" s="105"/>
      <c r="H13" s="105"/>
    </row>
    <row r="14" spans="1:10" x14ac:dyDescent="0.25">
      <c r="A14" s="105"/>
      <c r="B14" s="105"/>
      <c r="C14" s="105"/>
      <c r="D14" s="105"/>
      <c r="E14" s="105"/>
      <c r="F14" s="105"/>
      <c r="G14" s="105"/>
      <c r="H14" s="105"/>
    </row>
    <row r="15" spans="1:10" x14ac:dyDescent="0.25">
      <c r="A15" s="105"/>
      <c r="B15" s="105"/>
      <c r="C15" s="105"/>
      <c r="D15" s="105"/>
      <c r="E15" s="105"/>
      <c r="F15" s="105"/>
      <c r="G15" s="105"/>
      <c r="H15" s="105"/>
    </row>
    <row r="16" spans="1:10" x14ac:dyDescent="0.25">
      <c r="A16" s="105"/>
      <c r="B16" s="105"/>
      <c r="C16" s="105"/>
      <c r="D16" s="105"/>
      <c r="E16" s="105"/>
      <c r="F16" s="105"/>
      <c r="G16" s="105"/>
      <c r="H16" s="105"/>
    </row>
    <row r="17" spans="1:8" x14ac:dyDescent="0.25">
      <c r="A17" s="105"/>
      <c r="B17" s="105"/>
      <c r="C17" s="105"/>
      <c r="D17" s="105"/>
      <c r="E17" s="105"/>
      <c r="F17" s="105"/>
      <c r="G17" s="105"/>
      <c r="H17" s="105"/>
    </row>
    <row r="18" spans="1:8" x14ac:dyDescent="0.25">
      <c r="A18" s="105"/>
      <c r="B18" s="105"/>
      <c r="C18" s="105"/>
      <c r="D18" s="105"/>
      <c r="E18" s="105"/>
      <c r="F18" s="105"/>
      <c r="G18" s="105"/>
      <c r="H18" s="105"/>
    </row>
    <row r="19" spans="1:8" x14ac:dyDescent="0.25">
      <c r="A19" s="105"/>
      <c r="B19" s="105"/>
      <c r="C19" s="105"/>
      <c r="D19" s="105"/>
      <c r="E19" s="105"/>
      <c r="F19" s="105"/>
      <c r="G19" s="105"/>
      <c r="H19" s="105"/>
    </row>
    <row r="20" spans="1:8" x14ac:dyDescent="0.25">
      <c r="A20" s="105"/>
      <c r="B20" s="105"/>
      <c r="C20" s="105"/>
      <c r="D20" s="105"/>
      <c r="E20" s="105"/>
      <c r="F20" s="105"/>
      <c r="G20" s="105"/>
      <c r="H20" s="105"/>
    </row>
    <row r="21" spans="1:8" x14ac:dyDescent="0.25">
      <c r="A21" s="105"/>
      <c r="B21" s="105"/>
      <c r="C21" s="105"/>
      <c r="D21" s="105"/>
      <c r="E21" s="105"/>
      <c r="F21" s="105"/>
      <c r="G21" s="105"/>
      <c r="H21" s="105"/>
    </row>
    <row r="22" spans="1:8" x14ac:dyDescent="0.25">
      <c r="A22" s="105"/>
      <c r="B22" s="105"/>
      <c r="C22" s="105"/>
      <c r="D22" s="105"/>
      <c r="E22" s="105"/>
      <c r="F22" s="105"/>
      <c r="G22" s="105"/>
      <c r="H22" s="105"/>
    </row>
    <row r="23" spans="1:8" x14ac:dyDescent="0.25">
      <c r="A23" s="105"/>
      <c r="B23" s="105"/>
      <c r="C23" s="105"/>
      <c r="D23" s="105"/>
      <c r="E23" s="105"/>
      <c r="F23" s="105"/>
      <c r="G23" s="105"/>
      <c r="H23" s="105"/>
    </row>
    <row r="24" spans="1:8" x14ac:dyDescent="0.25">
      <c r="A24" s="105"/>
      <c r="B24" s="105"/>
      <c r="C24" s="105"/>
      <c r="D24" s="105"/>
      <c r="E24" s="105"/>
      <c r="F24" s="105"/>
      <c r="G24" s="105"/>
      <c r="H24" s="10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3" workbookViewId="0">
      <selection activeCell="J6" sqref="J6"/>
    </sheetView>
  </sheetViews>
  <sheetFormatPr defaultRowHeight="15" x14ac:dyDescent="0.25"/>
  <sheetData>
    <row r="1" spans="1:10" ht="36" x14ac:dyDescent="0.25">
      <c r="A1" s="95"/>
      <c r="B1" s="96" t="s">
        <v>101</v>
      </c>
      <c r="C1" s="97" t="s">
        <v>102</v>
      </c>
      <c r="D1" s="98" t="s">
        <v>103</v>
      </c>
      <c r="E1" s="114" t="s">
        <v>104</v>
      </c>
      <c r="F1" s="114" t="s">
        <v>105</v>
      </c>
      <c r="G1" s="114" t="s">
        <v>106</v>
      </c>
      <c r="H1" s="114" t="s">
        <v>107</v>
      </c>
      <c r="I1" s="114" t="s">
        <v>116</v>
      </c>
      <c r="J1" s="115" t="s">
        <v>122</v>
      </c>
    </row>
    <row r="2" spans="1:10" x14ac:dyDescent="0.25">
      <c r="A2" s="95"/>
      <c r="B2" s="96" t="s">
        <v>108</v>
      </c>
      <c r="C2" s="97" t="s">
        <v>109</v>
      </c>
      <c r="D2" s="116">
        <v>39706</v>
      </c>
      <c r="E2" s="117">
        <v>40077</v>
      </c>
      <c r="F2" s="117">
        <v>40441</v>
      </c>
      <c r="G2" s="117">
        <v>40805</v>
      </c>
      <c r="H2" s="117">
        <v>41169</v>
      </c>
      <c r="I2" s="117">
        <v>41533</v>
      </c>
      <c r="J2" s="118">
        <v>41897</v>
      </c>
    </row>
    <row r="3" spans="1:10" ht="25.5" x14ac:dyDescent="0.25">
      <c r="A3" s="107" t="s">
        <v>8</v>
      </c>
      <c r="B3" s="119">
        <v>2080.6999999999998</v>
      </c>
      <c r="C3" s="119">
        <v>2104.5</v>
      </c>
      <c r="D3" s="120">
        <v>2197.87</v>
      </c>
      <c r="E3" s="121">
        <v>2276.52</v>
      </c>
      <c r="F3" s="122">
        <v>2349.6999999999998</v>
      </c>
      <c r="G3" s="122">
        <v>2330.8000000000002</v>
      </c>
      <c r="H3" s="123">
        <v>2195.6999999999998</v>
      </c>
      <c r="I3" s="154">
        <v>2086.3000000000002</v>
      </c>
      <c r="J3" s="159">
        <v>2017.4</v>
      </c>
    </row>
    <row r="4" spans="1:10" x14ac:dyDescent="0.25">
      <c r="A4" s="105"/>
      <c r="B4" s="105"/>
      <c r="C4" s="105"/>
      <c r="D4" s="105"/>
      <c r="E4" s="105"/>
      <c r="F4" s="105"/>
      <c r="G4" s="105"/>
      <c r="H4" s="105"/>
      <c r="I4" s="105"/>
    </row>
    <row r="5" spans="1:10" x14ac:dyDescent="0.25">
      <c r="A5" s="105"/>
      <c r="B5" s="105"/>
      <c r="C5" s="105"/>
      <c r="D5" s="105"/>
      <c r="E5" s="105"/>
      <c r="F5" s="105"/>
      <c r="G5" s="105"/>
      <c r="H5" s="105"/>
      <c r="I5" s="105"/>
    </row>
    <row r="6" spans="1:10" x14ac:dyDescent="0.25">
      <c r="A6" s="105"/>
      <c r="B6" s="105"/>
      <c r="C6" s="105"/>
      <c r="D6" s="105"/>
      <c r="E6" s="105"/>
      <c r="F6" s="105"/>
      <c r="G6" s="105"/>
      <c r="H6" s="105"/>
      <c r="I6" s="105"/>
    </row>
    <row r="7" spans="1:10" x14ac:dyDescent="0.25">
      <c r="A7" s="105"/>
      <c r="B7" s="105"/>
      <c r="C7" s="105"/>
      <c r="D7" s="105"/>
      <c r="E7" s="105"/>
      <c r="F7" s="105"/>
      <c r="G7" s="105"/>
      <c r="H7" s="105"/>
      <c r="I7" s="105"/>
    </row>
    <row r="8" spans="1:10" x14ac:dyDescent="0.25">
      <c r="A8" s="105"/>
      <c r="B8" s="105"/>
      <c r="C8" s="105"/>
      <c r="D8" s="105"/>
      <c r="E8" s="105"/>
      <c r="F8" s="105"/>
      <c r="G8" s="105"/>
      <c r="H8" s="105"/>
      <c r="I8" s="105"/>
    </row>
    <row r="9" spans="1:10" x14ac:dyDescent="0.25">
      <c r="A9" s="105"/>
      <c r="B9" s="105"/>
      <c r="C9" s="105"/>
      <c r="D9" s="105"/>
      <c r="E9" s="105"/>
      <c r="F9" s="105"/>
      <c r="G9" s="105"/>
      <c r="H9" s="105"/>
      <c r="I9" s="105"/>
    </row>
    <row r="10" spans="1:10" x14ac:dyDescent="0.25">
      <c r="A10" s="105"/>
      <c r="B10" s="105"/>
      <c r="C10" s="105"/>
      <c r="D10" s="105"/>
      <c r="E10" s="105"/>
      <c r="F10" s="105"/>
      <c r="G10" s="105"/>
      <c r="H10" s="105"/>
      <c r="I10" s="105"/>
    </row>
    <row r="11" spans="1:10" x14ac:dyDescent="0.25">
      <c r="A11" s="105"/>
      <c r="B11" s="105"/>
      <c r="C11" s="105"/>
      <c r="D11" s="105"/>
      <c r="E11" s="105"/>
      <c r="F11" s="105"/>
      <c r="G11" s="105"/>
      <c r="H11" s="105"/>
      <c r="I11" s="105"/>
    </row>
    <row r="12" spans="1:10" x14ac:dyDescent="0.25">
      <c r="A12" s="105"/>
      <c r="B12" s="105"/>
      <c r="C12" s="105"/>
      <c r="D12" s="105"/>
      <c r="E12" s="105"/>
      <c r="F12" s="105"/>
      <c r="G12" s="105"/>
      <c r="H12" s="105"/>
      <c r="I12" s="105"/>
    </row>
    <row r="13" spans="1:10" x14ac:dyDescent="0.25">
      <c r="A13" s="105"/>
      <c r="B13" s="105"/>
      <c r="C13" s="105"/>
      <c r="D13" s="105"/>
      <c r="E13" s="105"/>
      <c r="F13" s="105"/>
      <c r="G13" s="105"/>
      <c r="H13" s="105"/>
      <c r="I13" s="105"/>
    </row>
    <row r="14" spans="1:10" x14ac:dyDescent="0.25">
      <c r="A14" s="105"/>
      <c r="B14" s="105"/>
      <c r="C14" s="105"/>
      <c r="D14" s="105"/>
      <c r="E14" s="105"/>
      <c r="F14" s="105"/>
      <c r="G14" s="105"/>
      <c r="H14" s="105"/>
      <c r="I14" s="105"/>
    </row>
    <row r="15" spans="1:10" x14ac:dyDescent="0.25">
      <c r="A15" s="105"/>
      <c r="B15" s="105"/>
      <c r="C15" s="105"/>
      <c r="D15" s="105"/>
      <c r="E15" s="105"/>
      <c r="F15" s="105"/>
      <c r="G15" s="105"/>
      <c r="H15" s="105"/>
      <c r="I15" s="105"/>
    </row>
    <row r="16" spans="1:10" x14ac:dyDescent="0.25">
      <c r="A16" s="105"/>
      <c r="B16" s="105"/>
      <c r="C16" s="105"/>
      <c r="D16" s="105"/>
      <c r="E16" s="105"/>
      <c r="F16" s="105"/>
      <c r="G16" s="105"/>
      <c r="H16" s="105"/>
      <c r="I16" s="105"/>
    </row>
    <row r="17" spans="1:9" x14ac:dyDescent="0.25">
      <c r="A17" s="105"/>
      <c r="B17" s="105"/>
      <c r="C17" s="105"/>
      <c r="D17" s="105"/>
      <c r="E17" s="105"/>
      <c r="F17" s="105"/>
      <c r="G17" s="105"/>
      <c r="H17" s="105"/>
      <c r="I17" s="105"/>
    </row>
    <row r="18" spans="1:9" x14ac:dyDescent="0.25">
      <c r="A18" s="105"/>
      <c r="B18" s="105"/>
      <c r="C18" s="105"/>
      <c r="D18" s="105"/>
      <c r="E18" s="105"/>
      <c r="F18" s="105"/>
      <c r="G18" s="105"/>
      <c r="H18" s="105"/>
      <c r="I18" s="105"/>
    </row>
    <row r="19" spans="1:9" x14ac:dyDescent="0.25">
      <c r="A19" s="105"/>
      <c r="B19" s="105"/>
      <c r="C19" s="105"/>
      <c r="D19" s="105"/>
      <c r="E19" s="105"/>
      <c r="F19" s="105"/>
      <c r="G19" s="105"/>
      <c r="H19" s="105"/>
      <c r="I19" s="105"/>
    </row>
    <row r="20" spans="1:9" x14ac:dyDescent="0.25">
      <c r="A20" s="105"/>
      <c r="B20" s="105"/>
      <c r="C20" s="105"/>
      <c r="D20" s="105"/>
      <c r="E20" s="105"/>
      <c r="F20" s="105"/>
      <c r="G20" s="105"/>
      <c r="H20" s="105"/>
      <c r="I20" s="105"/>
    </row>
    <row r="21" spans="1:9" x14ac:dyDescent="0.25">
      <c r="A21" s="105"/>
      <c r="B21" s="105"/>
      <c r="C21" s="105"/>
      <c r="D21" s="105"/>
      <c r="E21" s="105"/>
      <c r="F21" s="105"/>
      <c r="G21" s="105"/>
      <c r="H21" s="105"/>
      <c r="I21" s="105"/>
    </row>
    <row r="22" spans="1:9" x14ac:dyDescent="0.25">
      <c r="A22" s="105"/>
      <c r="B22" s="105"/>
      <c r="C22" s="105"/>
      <c r="D22" s="105"/>
      <c r="E22" s="105"/>
      <c r="F22" s="105"/>
      <c r="G22" s="105"/>
      <c r="H22" s="105"/>
      <c r="I22" s="105"/>
    </row>
    <row r="23" spans="1:9" x14ac:dyDescent="0.25">
      <c r="A23" s="105"/>
      <c r="B23" s="105"/>
      <c r="C23" s="105"/>
      <c r="D23" s="105"/>
      <c r="E23" s="105"/>
      <c r="F23" s="105"/>
      <c r="G23" s="105"/>
      <c r="H23" s="105"/>
      <c r="I23" s="10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H36" sqref="H36"/>
    </sheetView>
  </sheetViews>
  <sheetFormatPr defaultRowHeight="15" x14ac:dyDescent="0.25"/>
  <cols>
    <col min="1" max="1" width="18.42578125" customWidth="1"/>
  </cols>
  <sheetData>
    <row r="1" spans="1:10" ht="36" x14ac:dyDescent="0.25">
      <c r="A1" s="95"/>
      <c r="B1" s="96" t="s">
        <v>101</v>
      </c>
      <c r="C1" s="97" t="s">
        <v>102</v>
      </c>
      <c r="D1" s="98" t="s">
        <v>103</v>
      </c>
      <c r="E1" s="114" t="s">
        <v>104</v>
      </c>
      <c r="F1" s="114" t="s">
        <v>105</v>
      </c>
      <c r="G1" s="114" t="s">
        <v>106</v>
      </c>
      <c r="H1" s="114" t="s">
        <v>107</v>
      </c>
      <c r="I1" s="114" t="s">
        <v>116</v>
      </c>
      <c r="J1" s="115" t="s">
        <v>122</v>
      </c>
    </row>
    <row r="2" spans="1:10" x14ac:dyDescent="0.25">
      <c r="A2" s="95"/>
      <c r="B2" s="96" t="s">
        <v>108</v>
      </c>
      <c r="C2" s="97" t="s">
        <v>109</v>
      </c>
      <c r="D2" s="116">
        <v>39706</v>
      </c>
      <c r="E2" s="117">
        <v>40077</v>
      </c>
      <c r="F2" s="117">
        <v>40441</v>
      </c>
      <c r="G2" s="117">
        <v>40805</v>
      </c>
      <c r="H2" s="117">
        <v>41169</v>
      </c>
      <c r="I2" s="117">
        <v>41533</v>
      </c>
      <c r="J2" s="118">
        <v>41897</v>
      </c>
    </row>
    <row r="3" spans="1:10" x14ac:dyDescent="0.25">
      <c r="A3" s="124" t="s">
        <v>123</v>
      </c>
      <c r="B3" s="125">
        <v>3320</v>
      </c>
      <c r="C3" s="125">
        <v>3452</v>
      </c>
      <c r="D3" s="126">
        <v>3653</v>
      </c>
      <c r="E3" s="127">
        <v>3859</v>
      </c>
      <c r="F3" s="128">
        <v>3916</v>
      </c>
      <c r="G3" s="129">
        <v>3665</v>
      </c>
      <c r="H3" s="113">
        <v>3439</v>
      </c>
      <c r="I3" s="113">
        <v>3322</v>
      </c>
      <c r="J3" s="137">
        <v>3311</v>
      </c>
    </row>
    <row r="4" spans="1:10" x14ac:dyDescent="0.25">
      <c r="A4" s="124" t="s">
        <v>110</v>
      </c>
      <c r="B4" s="125">
        <v>3204</v>
      </c>
      <c r="C4" s="125">
        <v>3150</v>
      </c>
      <c r="D4" s="126">
        <v>3110</v>
      </c>
      <c r="E4" s="127">
        <v>3063</v>
      </c>
      <c r="F4" s="128">
        <v>3307</v>
      </c>
      <c r="G4" s="129">
        <v>3637</v>
      </c>
      <c r="H4" s="113">
        <v>3277</v>
      </c>
      <c r="I4" s="113">
        <v>2840</v>
      </c>
      <c r="J4" s="137">
        <v>2533</v>
      </c>
    </row>
    <row r="5" spans="1:10" x14ac:dyDescent="0.25">
      <c r="A5" s="105"/>
      <c r="B5" s="105"/>
      <c r="C5" s="105"/>
      <c r="D5" s="105"/>
      <c r="E5" s="105"/>
      <c r="F5" s="105"/>
      <c r="G5" s="105"/>
      <c r="H5" s="105"/>
    </row>
    <row r="6" spans="1:10" x14ac:dyDescent="0.25">
      <c r="A6" s="105"/>
      <c r="B6" s="105"/>
      <c r="C6" s="105"/>
      <c r="D6" s="105"/>
      <c r="E6" s="105"/>
      <c r="F6" s="105"/>
      <c r="G6" s="105"/>
      <c r="H6" s="105"/>
    </row>
    <row r="7" spans="1:10" x14ac:dyDescent="0.25">
      <c r="A7" s="105"/>
      <c r="B7" s="105"/>
      <c r="C7" s="105"/>
      <c r="D7" s="105"/>
      <c r="E7" s="105"/>
      <c r="F7" s="105"/>
      <c r="G7" s="105"/>
      <c r="H7" s="105"/>
    </row>
    <row r="8" spans="1:10" x14ac:dyDescent="0.25">
      <c r="A8" s="105"/>
      <c r="B8" s="105"/>
      <c r="C8" s="105"/>
      <c r="D8" s="105"/>
      <c r="E8" s="105"/>
      <c r="F8" s="105"/>
      <c r="G8" s="105"/>
      <c r="H8" s="105"/>
    </row>
    <row r="9" spans="1:10" x14ac:dyDescent="0.25">
      <c r="A9" s="105"/>
      <c r="B9" s="105"/>
      <c r="C9" s="105"/>
      <c r="D9" s="105"/>
      <c r="E9" s="105"/>
      <c r="F9" s="105"/>
      <c r="G9" s="105"/>
      <c r="H9" s="105"/>
    </row>
    <row r="10" spans="1:10" x14ac:dyDescent="0.25">
      <c r="A10" s="105"/>
      <c r="B10" s="105"/>
      <c r="C10" s="105"/>
      <c r="D10" s="105"/>
      <c r="E10" s="105"/>
      <c r="F10" s="105"/>
      <c r="G10" s="105"/>
      <c r="H10" s="105"/>
    </row>
    <row r="11" spans="1:10" x14ac:dyDescent="0.25">
      <c r="A11" s="105"/>
      <c r="B11" s="105"/>
      <c r="C11" s="105"/>
      <c r="D11" s="105"/>
      <c r="E11" s="105"/>
      <c r="F11" s="105"/>
      <c r="G11" s="105"/>
      <c r="H11" s="105"/>
    </row>
    <row r="12" spans="1:10" x14ac:dyDescent="0.25">
      <c r="A12" s="105"/>
      <c r="B12" s="105"/>
      <c r="C12" s="105"/>
      <c r="D12" s="105"/>
      <c r="E12" s="105"/>
      <c r="F12" s="105"/>
      <c r="G12" s="105"/>
      <c r="H12" s="105"/>
    </row>
    <row r="13" spans="1:10" x14ac:dyDescent="0.25">
      <c r="A13" s="105"/>
      <c r="B13" s="105"/>
      <c r="C13" s="105"/>
      <c r="D13" s="105"/>
      <c r="E13" s="105"/>
      <c r="F13" s="105"/>
      <c r="G13" s="105"/>
      <c r="H13" s="105"/>
    </row>
    <row r="14" spans="1:10" x14ac:dyDescent="0.25">
      <c r="A14" s="105"/>
      <c r="B14" s="105"/>
      <c r="C14" s="105"/>
      <c r="D14" s="105"/>
      <c r="E14" s="105"/>
      <c r="F14" s="105"/>
      <c r="G14" s="105"/>
      <c r="H14" s="105"/>
    </row>
    <row r="15" spans="1:10" x14ac:dyDescent="0.25">
      <c r="A15" s="105"/>
      <c r="B15" s="105"/>
      <c r="C15" s="105"/>
      <c r="D15" s="105"/>
      <c r="E15" s="105"/>
      <c r="F15" s="105"/>
      <c r="G15" s="105"/>
      <c r="H15" s="105"/>
    </row>
    <row r="16" spans="1:10" x14ac:dyDescent="0.25">
      <c r="A16" s="105"/>
      <c r="B16" s="105"/>
      <c r="C16" s="105"/>
      <c r="D16" s="105"/>
      <c r="E16" s="105"/>
      <c r="F16" s="105"/>
      <c r="G16" s="105"/>
      <c r="H16" s="105"/>
    </row>
    <row r="17" spans="1:8" x14ac:dyDescent="0.25">
      <c r="A17" s="105"/>
      <c r="B17" s="105"/>
      <c r="C17" s="105"/>
      <c r="D17" s="105"/>
      <c r="E17" s="105"/>
      <c r="F17" s="105"/>
      <c r="G17" s="105"/>
      <c r="H17" s="105"/>
    </row>
    <row r="18" spans="1:8" x14ac:dyDescent="0.25">
      <c r="A18" s="105"/>
      <c r="B18" s="105"/>
      <c r="C18" s="105"/>
      <c r="D18" s="105"/>
      <c r="E18" s="105"/>
      <c r="F18" s="105"/>
      <c r="G18" s="105"/>
      <c r="H18" s="105"/>
    </row>
    <row r="19" spans="1:8" x14ac:dyDescent="0.25">
      <c r="A19" s="105"/>
      <c r="B19" s="105"/>
      <c r="C19" s="105"/>
      <c r="D19" s="105"/>
      <c r="E19" s="105"/>
      <c r="F19" s="105"/>
      <c r="G19" s="105"/>
      <c r="H19" s="105"/>
    </row>
    <row r="20" spans="1:8" x14ac:dyDescent="0.25">
      <c r="A20" s="105"/>
      <c r="B20" s="105"/>
      <c r="C20" s="105"/>
      <c r="D20" s="105"/>
      <c r="E20" s="105"/>
      <c r="F20" s="105"/>
      <c r="G20" s="105"/>
      <c r="H20" s="105"/>
    </row>
    <row r="21" spans="1:8" x14ac:dyDescent="0.25">
      <c r="A21" s="105"/>
      <c r="B21" s="105"/>
      <c r="C21" s="105"/>
      <c r="D21" s="105"/>
      <c r="E21" s="105"/>
      <c r="F21" s="105"/>
      <c r="G21" s="105"/>
      <c r="H21" s="105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workbookViewId="0">
      <selection activeCell="M25" sqref="M25"/>
    </sheetView>
  </sheetViews>
  <sheetFormatPr defaultRowHeight="15" x14ac:dyDescent="0.25"/>
  <cols>
    <col min="1" max="1" width="17.140625" customWidth="1"/>
    <col min="6" max="6" width="9.140625" style="149"/>
  </cols>
  <sheetData>
    <row r="1" spans="1:10" ht="36" x14ac:dyDescent="0.25">
      <c r="A1" s="95"/>
      <c r="B1" s="96" t="s">
        <v>101</v>
      </c>
      <c r="C1" s="97" t="s">
        <v>102</v>
      </c>
      <c r="D1" s="98" t="s">
        <v>103</v>
      </c>
      <c r="E1" s="114" t="s">
        <v>104</v>
      </c>
      <c r="F1" s="114" t="s">
        <v>105</v>
      </c>
      <c r="G1" s="114" t="s">
        <v>106</v>
      </c>
      <c r="H1" s="114" t="s">
        <v>107</v>
      </c>
      <c r="I1" s="114" t="s">
        <v>116</v>
      </c>
      <c r="J1" s="115" t="s">
        <v>122</v>
      </c>
    </row>
    <row r="2" spans="1:10" x14ac:dyDescent="0.25">
      <c r="A2" s="95"/>
      <c r="B2" s="96" t="s">
        <v>108</v>
      </c>
      <c r="C2" s="97" t="s">
        <v>109</v>
      </c>
      <c r="D2" s="116">
        <v>39706</v>
      </c>
      <c r="E2" s="117">
        <v>40077</v>
      </c>
      <c r="F2" s="117">
        <v>40441</v>
      </c>
      <c r="G2" s="117">
        <v>40805</v>
      </c>
      <c r="H2" s="117">
        <v>41169</v>
      </c>
      <c r="I2" s="117">
        <v>41533</v>
      </c>
      <c r="J2" s="118">
        <v>41897</v>
      </c>
    </row>
    <row r="3" spans="1:10" x14ac:dyDescent="0.25">
      <c r="A3" s="131" t="s">
        <v>17</v>
      </c>
      <c r="B3" s="132">
        <v>1605</v>
      </c>
      <c r="C3" s="132">
        <v>1786</v>
      </c>
      <c r="D3" s="133">
        <v>1775</v>
      </c>
      <c r="E3" s="134">
        <v>1729</v>
      </c>
      <c r="F3" s="135">
        <v>1704</v>
      </c>
      <c r="G3" s="136">
        <v>1733</v>
      </c>
      <c r="H3" s="137">
        <v>1593</v>
      </c>
      <c r="I3" s="137">
        <v>1476</v>
      </c>
      <c r="J3" s="152">
        <v>1441</v>
      </c>
    </row>
    <row r="4" spans="1:10" x14ac:dyDescent="0.25">
      <c r="A4" s="131" t="s">
        <v>111</v>
      </c>
      <c r="B4" s="132">
        <v>315</v>
      </c>
      <c r="C4" s="132">
        <v>259</v>
      </c>
      <c r="D4" s="133">
        <v>307</v>
      </c>
      <c r="E4" s="134">
        <v>388</v>
      </c>
      <c r="F4" s="138">
        <v>357</v>
      </c>
      <c r="G4" s="139">
        <v>382</v>
      </c>
      <c r="H4" s="137">
        <v>376</v>
      </c>
      <c r="I4" s="137">
        <v>429</v>
      </c>
      <c r="J4" s="160">
        <v>427</v>
      </c>
    </row>
    <row r="5" spans="1:10" x14ac:dyDescent="0.25">
      <c r="A5" s="131" t="s">
        <v>112</v>
      </c>
      <c r="B5" s="132">
        <v>3243</v>
      </c>
      <c r="C5" s="132">
        <v>3148</v>
      </c>
      <c r="D5" s="133">
        <v>3275</v>
      </c>
      <c r="E5" s="134">
        <v>3189</v>
      </c>
      <c r="F5" s="135">
        <v>3436</v>
      </c>
      <c r="G5" s="136">
        <v>3656</v>
      </c>
      <c r="H5" s="137">
        <v>3232</v>
      </c>
      <c r="I5" s="137">
        <v>3182</v>
      </c>
      <c r="J5" s="152">
        <v>3119</v>
      </c>
    </row>
    <row r="6" spans="1:10" x14ac:dyDescent="0.25">
      <c r="A6" s="131" t="s">
        <v>113</v>
      </c>
      <c r="B6" s="132">
        <v>611</v>
      </c>
      <c r="C6" s="132">
        <v>664</v>
      </c>
      <c r="D6" s="133">
        <v>554</v>
      </c>
      <c r="E6" s="134">
        <v>783</v>
      </c>
      <c r="F6" s="140">
        <v>720</v>
      </c>
      <c r="G6" s="139">
        <v>458</v>
      </c>
      <c r="H6" s="137">
        <v>731</v>
      </c>
      <c r="I6" s="137">
        <v>691</v>
      </c>
      <c r="J6" s="160">
        <v>671</v>
      </c>
    </row>
    <row r="7" spans="1:10" ht="25.5" x14ac:dyDescent="0.25">
      <c r="A7" s="141" t="s">
        <v>114</v>
      </c>
      <c r="B7" s="142">
        <v>750</v>
      </c>
      <c r="C7" s="142">
        <v>745</v>
      </c>
      <c r="D7" s="143">
        <v>851</v>
      </c>
      <c r="E7" s="144">
        <v>833</v>
      </c>
      <c r="F7" s="138">
        <v>975</v>
      </c>
      <c r="G7" s="136">
        <v>1045</v>
      </c>
      <c r="H7" s="137">
        <v>750</v>
      </c>
      <c r="I7" s="137">
        <v>343</v>
      </c>
      <c r="J7" s="152">
        <v>141</v>
      </c>
    </row>
    <row r="8" spans="1:10" x14ac:dyDescent="0.25">
      <c r="A8" s="145" t="s">
        <v>22</v>
      </c>
      <c r="B8" s="113"/>
      <c r="C8" s="113"/>
      <c r="D8" s="146"/>
      <c r="E8" s="113"/>
      <c r="F8" s="138">
        <v>30</v>
      </c>
      <c r="G8" s="139">
        <v>28</v>
      </c>
      <c r="H8" s="137">
        <v>34</v>
      </c>
      <c r="I8" s="137">
        <v>40</v>
      </c>
      <c r="J8" s="152">
        <v>7</v>
      </c>
    </row>
    <row r="9" spans="1:10" x14ac:dyDescent="0.25">
      <c r="A9" s="130" t="s">
        <v>78</v>
      </c>
      <c r="B9" s="113"/>
      <c r="C9" s="113"/>
      <c r="D9" s="146"/>
      <c r="E9" s="113"/>
      <c r="F9" s="103"/>
      <c r="G9" s="113"/>
      <c r="H9" s="137"/>
      <c r="I9" s="137">
        <v>1</v>
      </c>
      <c r="J9" s="160">
        <v>38</v>
      </c>
    </row>
    <row r="10" spans="1:10" x14ac:dyDescent="0.25">
      <c r="A10" s="105"/>
      <c r="B10" s="105"/>
      <c r="C10" s="105"/>
      <c r="D10" s="147"/>
      <c r="E10" s="105"/>
      <c r="F10" s="148"/>
      <c r="G10" s="105"/>
    </row>
    <row r="11" spans="1:10" x14ac:dyDescent="0.25">
      <c r="A11" s="105"/>
      <c r="B11" s="105"/>
      <c r="C11" s="105"/>
      <c r="D11" s="147"/>
      <c r="E11" s="105"/>
      <c r="F11" s="148"/>
      <c r="G11" s="105"/>
    </row>
    <row r="12" spans="1:10" x14ac:dyDescent="0.25">
      <c r="A12" s="105"/>
      <c r="B12" s="105"/>
      <c r="C12" s="105"/>
      <c r="D12" s="147"/>
      <c r="E12" s="105"/>
      <c r="F12" s="148"/>
      <c r="G12" s="105"/>
    </row>
    <row r="13" spans="1:10" x14ac:dyDescent="0.25">
      <c r="A13" s="105"/>
      <c r="B13" s="105"/>
      <c r="C13" s="105"/>
      <c r="D13" s="147"/>
      <c r="E13" s="105"/>
      <c r="F13" s="148"/>
      <c r="G13" s="105"/>
    </row>
    <row r="14" spans="1:10" x14ac:dyDescent="0.25">
      <c r="A14" s="105"/>
      <c r="B14" s="105"/>
      <c r="C14" s="105"/>
      <c r="D14" s="147"/>
      <c r="E14" s="105"/>
      <c r="F14" s="148"/>
      <c r="G14" s="105"/>
    </row>
    <row r="15" spans="1:10" x14ac:dyDescent="0.25">
      <c r="A15" s="105"/>
      <c r="B15" s="105"/>
      <c r="C15" s="105"/>
      <c r="D15" s="147"/>
      <c r="E15" s="105"/>
      <c r="F15" s="148"/>
      <c r="G15" s="105"/>
    </row>
    <row r="16" spans="1:10" x14ac:dyDescent="0.25">
      <c r="A16" s="105"/>
      <c r="B16" s="105"/>
      <c r="C16" s="105"/>
      <c r="D16" s="147"/>
      <c r="E16" s="105"/>
      <c r="F16" s="148"/>
      <c r="G16" s="105"/>
    </row>
    <row r="17" spans="1:7" x14ac:dyDescent="0.25">
      <c r="A17" s="105"/>
      <c r="B17" s="105"/>
      <c r="C17" s="105"/>
      <c r="D17" s="147"/>
      <c r="E17" s="105"/>
      <c r="F17" s="148"/>
      <c r="G17" s="105"/>
    </row>
    <row r="18" spans="1:7" x14ac:dyDescent="0.25">
      <c r="A18" s="105"/>
      <c r="B18" s="105"/>
      <c r="C18" s="105"/>
      <c r="D18" s="147"/>
      <c r="E18" s="105"/>
      <c r="F18" s="148"/>
      <c r="G18" s="105"/>
    </row>
    <row r="19" spans="1:7" x14ac:dyDescent="0.25">
      <c r="A19" s="105"/>
      <c r="B19" s="105"/>
      <c r="C19" s="105"/>
      <c r="D19" s="147"/>
      <c r="E19" s="105"/>
      <c r="F19" s="148"/>
      <c r="G19" s="105"/>
    </row>
    <row r="20" spans="1:7" x14ac:dyDescent="0.25">
      <c r="A20" s="105"/>
      <c r="B20" s="105"/>
      <c r="C20" s="105"/>
      <c r="D20" s="147"/>
      <c r="E20" s="105"/>
      <c r="F20" s="148"/>
      <c r="G20" s="105"/>
    </row>
    <row r="21" spans="1:7" x14ac:dyDescent="0.25">
      <c r="A21" s="105"/>
      <c r="B21" s="105"/>
      <c r="C21" s="105"/>
      <c r="D21" s="147"/>
      <c r="E21" s="105"/>
      <c r="F21" s="148"/>
      <c r="G21" s="105"/>
    </row>
    <row r="22" spans="1:7" x14ac:dyDescent="0.25">
      <c r="A22" s="105"/>
      <c r="B22" s="105"/>
      <c r="C22" s="105"/>
      <c r="D22" s="147"/>
      <c r="E22" s="105"/>
      <c r="F22" s="148"/>
      <c r="G22" s="105"/>
    </row>
    <row r="23" spans="1:7" x14ac:dyDescent="0.25">
      <c r="A23" s="105"/>
      <c r="B23" s="105"/>
      <c r="C23" s="105"/>
      <c r="D23" s="147"/>
      <c r="E23" s="105"/>
      <c r="F23" s="148"/>
      <c r="G23" s="105"/>
    </row>
    <row r="24" spans="1:7" x14ac:dyDescent="0.25">
      <c r="A24" s="105"/>
      <c r="B24" s="105"/>
      <c r="C24" s="105"/>
      <c r="D24" s="147"/>
      <c r="E24" s="105"/>
      <c r="F24" s="148"/>
      <c r="G24" s="105"/>
    </row>
    <row r="25" spans="1:7" x14ac:dyDescent="0.25">
      <c r="A25" s="105"/>
      <c r="B25" s="105"/>
      <c r="C25" s="105"/>
      <c r="D25" s="147"/>
      <c r="E25" s="105"/>
      <c r="F25" s="148"/>
      <c r="G25" s="105"/>
    </row>
    <row r="26" spans="1:7" x14ac:dyDescent="0.25">
      <c r="A26" s="105"/>
      <c r="B26" s="105"/>
      <c r="C26" s="105"/>
      <c r="D26" s="147"/>
      <c r="E26" s="105"/>
      <c r="F26" s="148"/>
      <c r="G26" s="105"/>
    </row>
    <row r="27" spans="1:7" x14ac:dyDescent="0.25">
      <c r="A27" s="105"/>
      <c r="B27" s="105"/>
      <c r="C27" s="105"/>
      <c r="D27" s="147"/>
      <c r="E27" s="105"/>
      <c r="F27" s="148"/>
      <c r="G27" s="105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15" sqref="M15"/>
    </sheetView>
  </sheetViews>
  <sheetFormatPr defaultRowHeight="15" x14ac:dyDescent="0.25"/>
  <cols>
    <col min="1" max="1" width="16.85546875" customWidth="1"/>
  </cols>
  <sheetData>
    <row r="1" spans="1:10" ht="36" x14ac:dyDescent="0.25">
      <c r="A1" s="95"/>
      <c r="B1" s="96" t="s">
        <v>101</v>
      </c>
      <c r="C1" s="97" t="s">
        <v>102</v>
      </c>
      <c r="D1" s="98" t="s">
        <v>103</v>
      </c>
      <c r="E1" s="114" t="s">
        <v>104</v>
      </c>
      <c r="F1" s="114" t="s">
        <v>105</v>
      </c>
      <c r="G1" s="114" t="s">
        <v>106</v>
      </c>
      <c r="H1" s="114" t="s">
        <v>107</v>
      </c>
      <c r="I1" s="114" t="s">
        <v>116</v>
      </c>
      <c r="J1" s="115" t="s">
        <v>122</v>
      </c>
    </row>
    <row r="2" spans="1:10" ht="25.5" x14ac:dyDescent="0.25">
      <c r="A2" s="131" t="s">
        <v>114</v>
      </c>
      <c r="B2" s="132">
        <v>750</v>
      </c>
      <c r="C2" s="132">
        <v>745</v>
      </c>
      <c r="D2" s="133">
        <v>851</v>
      </c>
      <c r="E2" s="150">
        <v>833</v>
      </c>
      <c r="F2" s="103">
        <v>968</v>
      </c>
      <c r="G2" s="129">
        <v>1032</v>
      </c>
      <c r="H2" s="137">
        <v>750</v>
      </c>
      <c r="I2" s="137">
        <v>343</v>
      </c>
      <c r="J2" s="137">
        <v>141</v>
      </c>
    </row>
    <row r="3" spans="1:10" x14ac:dyDescent="0.25">
      <c r="A3" s="105"/>
      <c r="B3" s="105"/>
      <c r="C3" s="105"/>
      <c r="D3" s="105"/>
      <c r="E3" s="105"/>
      <c r="F3" s="105"/>
      <c r="G3" s="105"/>
    </row>
    <row r="4" spans="1:10" x14ac:dyDescent="0.25">
      <c r="A4" s="105"/>
      <c r="B4" s="105"/>
      <c r="C4" s="105"/>
      <c r="D4" s="105"/>
      <c r="E4" s="105"/>
      <c r="F4" s="105"/>
      <c r="G4" s="105"/>
    </row>
    <row r="5" spans="1:10" x14ac:dyDescent="0.25">
      <c r="A5" s="105"/>
      <c r="B5" s="105"/>
      <c r="C5" s="105"/>
      <c r="D5" s="105"/>
      <c r="E5" s="105"/>
      <c r="F5" s="105"/>
      <c r="G5" s="105"/>
    </row>
    <row r="6" spans="1:10" x14ac:dyDescent="0.25">
      <c r="A6" s="105"/>
      <c r="B6" s="105"/>
      <c r="C6" s="105"/>
      <c r="D6" s="105"/>
      <c r="E6" s="105"/>
      <c r="F6" s="105"/>
      <c r="G6" s="105"/>
    </row>
    <row r="7" spans="1:10" x14ac:dyDescent="0.25">
      <c r="A7" s="105"/>
      <c r="B7" s="105"/>
      <c r="C7" s="105"/>
      <c r="D7" s="105"/>
      <c r="E7" s="105"/>
      <c r="F7" s="105"/>
      <c r="G7" s="105"/>
    </row>
    <row r="8" spans="1:10" x14ac:dyDescent="0.25">
      <c r="A8" s="105"/>
      <c r="B8" s="105"/>
      <c r="C8" s="105"/>
      <c r="D8" s="105"/>
      <c r="E8" s="105"/>
      <c r="F8" s="105"/>
      <c r="G8" s="105"/>
    </row>
    <row r="9" spans="1:10" x14ac:dyDescent="0.25">
      <c r="A9" s="105"/>
      <c r="B9" s="105"/>
      <c r="C9" s="105"/>
      <c r="D9" s="105"/>
      <c r="E9" s="105"/>
      <c r="F9" s="105"/>
      <c r="G9" s="105"/>
    </row>
    <row r="10" spans="1:10" x14ac:dyDescent="0.25">
      <c r="A10" s="105"/>
      <c r="B10" s="105"/>
      <c r="C10" s="105"/>
      <c r="D10" s="105"/>
      <c r="E10" s="105"/>
      <c r="F10" s="105"/>
      <c r="G10" s="105"/>
    </row>
    <row r="11" spans="1:10" x14ac:dyDescent="0.25">
      <c r="A11" s="105"/>
      <c r="B11" s="105"/>
      <c r="C11" s="105"/>
      <c r="D11" s="105"/>
      <c r="E11" s="105"/>
      <c r="F11" s="105"/>
      <c r="G11" s="105"/>
    </row>
    <row r="12" spans="1:10" x14ac:dyDescent="0.25">
      <c r="A12" s="105"/>
      <c r="B12" s="105"/>
      <c r="C12" s="105"/>
      <c r="D12" s="105"/>
      <c r="E12" s="105"/>
      <c r="F12" s="105"/>
      <c r="G12" s="105"/>
    </row>
    <row r="13" spans="1:10" x14ac:dyDescent="0.25">
      <c r="A13" s="105"/>
      <c r="B13" s="105"/>
      <c r="C13" s="105"/>
      <c r="D13" s="105"/>
      <c r="E13" s="105"/>
      <c r="F13" s="105"/>
      <c r="G13" s="105"/>
    </row>
    <row r="14" spans="1:10" x14ac:dyDescent="0.25">
      <c r="A14" s="105"/>
      <c r="B14" s="105"/>
      <c r="C14" s="105"/>
      <c r="D14" s="105"/>
      <c r="E14" s="105"/>
      <c r="F14" s="105"/>
      <c r="G14" s="105"/>
    </row>
    <row r="15" spans="1:10" x14ac:dyDescent="0.25">
      <c r="A15" s="105"/>
      <c r="B15" s="105"/>
      <c r="C15" s="105"/>
      <c r="D15" s="105"/>
      <c r="E15" s="105"/>
      <c r="F15" s="105"/>
      <c r="G15" s="105"/>
    </row>
    <row r="16" spans="1:10" x14ac:dyDescent="0.25">
      <c r="A16" s="105"/>
      <c r="B16" s="105"/>
      <c r="C16" s="105"/>
      <c r="D16" s="105"/>
      <c r="E16" s="105"/>
      <c r="F16" s="105"/>
      <c r="G16" s="105"/>
    </row>
    <row r="17" spans="1:7" x14ac:dyDescent="0.25">
      <c r="A17" s="105"/>
      <c r="B17" s="105"/>
      <c r="C17" s="105"/>
      <c r="D17" s="105"/>
      <c r="E17" s="105"/>
      <c r="F17" s="105"/>
      <c r="G17" s="105"/>
    </row>
    <row r="18" spans="1:7" x14ac:dyDescent="0.25">
      <c r="A18" s="105"/>
      <c r="B18" s="105"/>
      <c r="C18" s="105"/>
      <c r="D18" s="105"/>
      <c r="E18" s="105"/>
      <c r="F18" s="105"/>
      <c r="G18" s="105"/>
    </row>
    <row r="19" spans="1:7" x14ac:dyDescent="0.25">
      <c r="A19" s="105"/>
      <c r="B19" s="105"/>
      <c r="C19" s="105"/>
      <c r="D19" s="105"/>
      <c r="E19" s="105"/>
      <c r="F19" s="105"/>
      <c r="G19" s="105"/>
    </row>
    <row r="20" spans="1:7" x14ac:dyDescent="0.25">
      <c r="A20" s="105"/>
      <c r="B20" s="105"/>
      <c r="C20" s="105"/>
      <c r="D20" s="105"/>
      <c r="E20" s="105"/>
      <c r="F20" s="105"/>
      <c r="G20" s="105"/>
    </row>
    <row r="21" spans="1:7" x14ac:dyDescent="0.25">
      <c r="A21" s="105"/>
      <c r="B21" s="105"/>
      <c r="C21" s="105"/>
      <c r="D21" s="105"/>
      <c r="E21" s="105"/>
      <c r="F21" s="105"/>
      <c r="G21" s="105"/>
    </row>
    <row r="22" spans="1:7" x14ac:dyDescent="0.25">
      <c r="A22" s="105"/>
      <c r="B22" s="105"/>
      <c r="C22" s="105"/>
      <c r="D22" s="105"/>
      <c r="E22" s="105"/>
      <c r="F22" s="105"/>
      <c r="G22" s="105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3" sqref="A3:A4"/>
    </sheetView>
  </sheetViews>
  <sheetFormatPr defaultRowHeight="15" x14ac:dyDescent="0.25"/>
  <cols>
    <col min="1" max="1" width="11.140625" customWidth="1"/>
  </cols>
  <sheetData>
    <row r="1" spans="1:10" ht="36" x14ac:dyDescent="0.25">
      <c r="A1" s="95"/>
      <c r="B1" s="96" t="s">
        <v>101</v>
      </c>
      <c r="C1" s="97" t="s">
        <v>102</v>
      </c>
      <c r="D1" s="98" t="s">
        <v>103</v>
      </c>
      <c r="E1" s="114" t="s">
        <v>104</v>
      </c>
      <c r="F1" s="114" t="s">
        <v>105</v>
      </c>
      <c r="G1" s="114" t="s">
        <v>106</v>
      </c>
      <c r="H1" s="114" t="s">
        <v>107</v>
      </c>
      <c r="I1" s="114" t="s">
        <v>116</v>
      </c>
      <c r="J1" s="115" t="s">
        <v>122</v>
      </c>
    </row>
    <row r="2" spans="1:10" x14ac:dyDescent="0.25">
      <c r="A2" s="95"/>
      <c r="B2" s="96" t="s">
        <v>108</v>
      </c>
      <c r="C2" s="97" t="s">
        <v>109</v>
      </c>
      <c r="D2" s="116">
        <v>39706</v>
      </c>
      <c r="E2" s="117">
        <v>40077</v>
      </c>
      <c r="F2" s="117">
        <v>40441</v>
      </c>
      <c r="G2" s="117">
        <v>40805</v>
      </c>
      <c r="H2" s="117">
        <v>41169</v>
      </c>
      <c r="I2" s="117">
        <v>41533</v>
      </c>
      <c r="J2" s="118">
        <v>41897</v>
      </c>
    </row>
    <row r="3" spans="1:10" x14ac:dyDescent="0.25">
      <c r="A3" s="131" t="s">
        <v>34</v>
      </c>
      <c r="B3" s="132">
        <v>2521</v>
      </c>
      <c r="C3" s="132">
        <v>2679</v>
      </c>
      <c r="D3" s="151">
        <v>2803</v>
      </c>
      <c r="E3" s="150">
        <v>2946</v>
      </c>
      <c r="F3" s="146">
        <v>3108</v>
      </c>
      <c r="G3" s="152">
        <v>3147</v>
      </c>
      <c r="H3" s="113">
        <v>2876</v>
      </c>
      <c r="I3" s="152">
        <v>2528</v>
      </c>
      <c r="J3" s="137">
        <v>2436</v>
      </c>
    </row>
    <row r="4" spans="1:10" ht="25.5" x14ac:dyDescent="0.25">
      <c r="A4" s="131" t="s">
        <v>35</v>
      </c>
      <c r="B4" s="132">
        <v>4003</v>
      </c>
      <c r="C4" s="132">
        <v>3923</v>
      </c>
      <c r="D4" s="151">
        <v>3960</v>
      </c>
      <c r="E4" s="150">
        <v>3976</v>
      </c>
      <c r="F4" s="146">
        <v>4115</v>
      </c>
      <c r="G4" s="152">
        <v>4140</v>
      </c>
      <c r="H4" s="113">
        <v>3840</v>
      </c>
      <c r="I4" s="152">
        <v>3633</v>
      </c>
      <c r="J4" s="137">
        <v>3405</v>
      </c>
    </row>
    <row r="5" spans="1:10" x14ac:dyDescent="0.25">
      <c r="A5" s="105"/>
      <c r="B5" s="105"/>
      <c r="C5" s="105"/>
      <c r="D5" s="105"/>
      <c r="E5" s="105"/>
      <c r="F5" s="105"/>
      <c r="G5" s="105"/>
      <c r="H5" s="105"/>
      <c r="I5" s="105"/>
    </row>
    <row r="6" spans="1:10" x14ac:dyDescent="0.25">
      <c r="A6" s="105"/>
      <c r="B6" s="105"/>
      <c r="C6" s="105"/>
      <c r="D6" s="105"/>
      <c r="E6" s="105"/>
      <c r="F6" s="105"/>
      <c r="G6" s="105"/>
      <c r="H6" s="105"/>
      <c r="I6" s="105"/>
    </row>
    <row r="7" spans="1:10" x14ac:dyDescent="0.25">
      <c r="A7" s="105"/>
      <c r="B7" s="105"/>
      <c r="C7" s="105"/>
      <c r="D7" s="105"/>
      <c r="E7" s="105"/>
      <c r="F7" s="105"/>
      <c r="G7" s="105"/>
      <c r="H7" s="105"/>
      <c r="I7" s="105"/>
    </row>
    <row r="8" spans="1:10" x14ac:dyDescent="0.25">
      <c r="A8" s="105"/>
      <c r="B8" s="105"/>
      <c r="C8" s="105"/>
      <c r="D8" s="105"/>
      <c r="E8" s="105"/>
      <c r="F8" s="105"/>
      <c r="G8" s="105"/>
      <c r="H8" s="105"/>
      <c r="I8" s="105"/>
    </row>
    <row r="9" spans="1:10" x14ac:dyDescent="0.25">
      <c r="A9" s="105"/>
      <c r="B9" s="105"/>
      <c r="C9" s="105"/>
      <c r="D9" s="105"/>
      <c r="E9" s="105"/>
      <c r="F9" s="105"/>
      <c r="G9" s="105"/>
      <c r="H9" s="105"/>
      <c r="I9" s="105"/>
    </row>
    <row r="10" spans="1:10" x14ac:dyDescent="0.25">
      <c r="A10" s="105"/>
      <c r="B10" s="105"/>
      <c r="C10" s="105"/>
      <c r="D10" s="105"/>
      <c r="E10" s="105"/>
      <c r="F10" s="105"/>
      <c r="G10" s="105"/>
      <c r="H10" s="105"/>
      <c r="I10" s="105"/>
    </row>
    <row r="11" spans="1:10" x14ac:dyDescent="0.25">
      <c r="A11" s="105"/>
      <c r="B11" s="105"/>
      <c r="C11" s="105"/>
      <c r="D11" s="105"/>
      <c r="E11" s="105"/>
      <c r="F11" s="105"/>
      <c r="G11" s="105"/>
      <c r="H11" s="105"/>
      <c r="I11" s="105"/>
    </row>
    <row r="12" spans="1:10" x14ac:dyDescent="0.25">
      <c r="A12" s="105"/>
      <c r="B12" s="105"/>
      <c r="C12" s="105"/>
      <c r="D12" s="105"/>
      <c r="E12" s="105"/>
      <c r="F12" s="105"/>
      <c r="G12" s="105"/>
      <c r="H12" s="105"/>
      <c r="I12" s="105"/>
    </row>
    <row r="13" spans="1:10" x14ac:dyDescent="0.25">
      <c r="A13" s="105"/>
      <c r="B13" s="105"/>
      <c r="C13" s="105"/>
      <c r="D13" s="105"/>
      <c r="E13" s="105"/>
      <c r="F13" s="105"/>
      <c r="G13" s="105"/>
      <c r="H13" s="105"/>
      <c r="I13" s="105"/>
    </row>
    <row r="14" spans="1:10" x14ac:dyDescent="0.25">
      <c r="A14" s="105"/>
      <c r="B14" s="105"/>
      <c r="C14" s="105"/>
      <c r="D14" s="105"/>
      <c r="E14" s="105"/>
      <c r="F14" s="105"/>
      <c r="G14" s="105"/>
      <c r="H14" s="105"/>
      <c r="I14" s="105"/>
    </row>
    <row r="15" spans="1:10" x14ac:dyDescent="0.25">
      <c r="A15" s="105"/>
      <c r="B15" s="105"/>
      <c r="C15" s="105"/>
      <c r="D15" s="105"/>
      <c r="E15" s="105"/>
      <c r="F15" s="105"/>
      <c r="G15" s="105"/>
      <c r="H15" s="105"/>
      <c r="I15" s="105"/>
    </row>
    <row r="16" spans="1:10" x14ac:dyDescent="0.25">
      <c r="A16" s="105"/>
      <c r="B16" s="105"/>
      <c r="C16" s="105"/>
      <c r="D16" s="105"/>
      <c r="E16" s="105"/>
      <c r="F16" s="105"/>
      <c r="G16" s="105"/>
      <c r="H16" s="105"/>
      <c r="I16" s="105"/>
    </row>
    <row r="17" spans="1:9" x14ac:dyDescent="0.25">
      <c r="A17" s="105"/>
      <c r="B17" s="105"/>
      <c r="C17" s="105"/>
      <c r="D17" s="105"/>
      <c r="E17" s="105"/>
      <c r="F17" s="105"/>
      <c r="G17" s="105"/>
      <c r="H17" s="105"/>
      <c r="I17" s="105"/>
    </row>
    <row r="18" spans="1:9" x14ac:dyDescent="0.25">
      <c r="A18" s="105"/>
      <c r="B18" s="105"/>
      <c r="C18" s="105"/>
      <c r="D18" s="105"/>
      <c r="E18" s="105"/>
      <c r="F18" s="105"/>
      <c r="G18" s="105"/>
      <c r="H18" s="105"/>
      <c r="I18" s="105"/>
    </row>
    <row r="19" spans="1:9" x14ac:dyDescent="0.25">
      <c r="A19" s="105"/>
      <c r="B19" s="105"/>
      <c r="C19" s="105"/>
      <c r="D19" s="105"/>
      <c r="E19" s="105"/>
      <c r="F19" s="105"/>
      <c r="G19" s="105"/>
      <c r="H19" s="105"/>
      <c r="I19" s="105"/>
    </row>
    <row r="20" spans="1:9" x14ac:dyDescent="0.25">
      <c r="A20" s="105"/>
      <c r="B20" s="105"/>
      <c r="C20" s="105"/>
      <c r="D20" s="105"/>
      <c r="E20" s="105"/>
      <c r="F20" s="105"/>
      <c r="G20" s="105"/>
      <c r="H20" s="105"/>
      <c r="I20" s="105"/>
    </row>
    <row r="21" spans="1:9" x14ac:dyDescent="0.25">
      <c r="A21" s="105"/>
      <c r="B21" s="105"/>
      <c r="C21" s="105"/>
      <c r="D21" s="105"/>
      <c r="E21" s="105"/>
      <c r="F21" s="105"/>
      <c r="G21" s="105"/>
      <c r="H21" s="105"/>
      <c r="I21" s="105"/>
    </row>
    <row r="22" spans="1:9" x14ac:dyDescent="0.25">
      <c r="A22" s="105"/>
      <c r="B22" s="105"/>
      <c r="C22" s="105"/>
      <c r="D22" s="105"/>
      <c r="E22" s="105"/>
      <c r="F22" s="105"/>
      <c r="G22" s="105"/>
      <c r="H22" s="105"/>
      <c r="I22" s="105"/>
    </row>
    <row r="23" spans="1:9" x14ac:dyDescent="0.25">
      <c r="A23" s="105"/>
      <c r="B23" s="105"/>
      <c r="C23" s="105"/>
      <c r="D23" s="105"/>
      <c r="E23" s="105"/>
      <c r="F23" s="105"/>
      <c r="G23" s="105"/>
      <c r="H23" s="105"/>
      <c r="I23" s="105"/>
    </row>
    <row r="24" spans="1:9" x14ac:dyDescent="0.25">
      <c r="A24" s="105"/>
      <c r="B24" s="105"/>
      <c r="C24" s="105"/>
      <c r="D24" s="105"/>
      <c r="E24" s="105"/>
      <c r="F24" s="105"/>
      <c r="G24" s="105"/>
      <c r="H24" s="105"/>
      <c r="I24" s="10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Fall 2014 Freeze Data</vt:lpstr>
      <vt:lpstr>Headcount</vt:lpstr>
      <vt:lpstr>Credit Hours</vt:lpstr>
      <vt:lpstr>Annual FTE</vt:lpstr>
      <vt:lpstr>FT PT Headcount</vt:lpstr>
      <vt:lpstr>Student Type</vt:lpstr>
      <vt:lpstr>CCHS Headcount</vt:lpstr>
      <vt:lpstr>Gender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betsygray</dc:creator>
  <cp:lastModifiedBy>John Wetzstein</cp:lastModifiedBy>
  <cp:lastPrinted>2013-09-17T21:50:50Z</cp:lastPrinted>
  <dcterms:created xsi:type="dcterms:W3CDTF">2010-09-24T18:05:53Z</dcterms:created>
  <dcterms:modified xsi:type="dcterms:W3CDTF">2014-09-25T18:28:20Z</dcterms:modified>
</cp:coreProperties>
</file>